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workbookProtection workbookAlgorithmName="SHA-512" workbookHashValue="uEHwCNeXS+IfO36FZY70fNmPiWi/cpfS1RX8zvN5klXsvDpgUWoSQXmcyWdw9gcBK4RfqBMTkSnwZhSbXMsVrA==" workbookSaltValue="FcdmySTPeD7/7yfd/StVJw==" workbookSpinCount="100000" lockStructure="1"/>
  <bookViews>
    <workbookView xWindow="0" yWindow="0" windowWidth="28800" windowHeight="12435"/>
  </bookViews>
  <sheets>
    <sheet name="Dépenses fonct" sheetId="1" r:id="rId1"/>
    <sheet name="Dépenses invest" sheetId="2" r:id="rId2"/>
    <sheet name="Recettes invest" sheetId="3" r:id="rId3"/>
    <sheet name="Recettes fonct" sheetId="5" r:id="rId4"/>
  </sheets>
  <calcPr calcId="152511"/>
</workbook>
</file>

<file path=xl/calcChain.xml><?xml version="1.0" encoding="utf-8"?>
<calcChain xmlns="http://schemas.openxmlformats.org/spreadsheetml/2006/main">
  <c r="Z27" i="2" l="1"/>
  <c r="Z8" i="2"/>
  <c r="Z12" i="2" l="1"/>
  <c r="I12" i="2" l="1"/>
  <c r="J12" i="2"/>
  <c r="K12" i="2"/>
  <c r="L12" i="2"/>
  <c r="M12" i="2"/>
  <c r="N12" i="2"/>
  <c r="O12" i="2"/>
  <c r="O42" i="5" l="1"/>
  <c r="O38" i="5"/>
  <c r="O36" i="5"/>
  <c r="O34" i="5"/>
  <c r="O22" i="5"/>
  <c r="O15" i="5"/>
  <c r="O11" i="5"/>
  <c r="O8" i="5"/>
  <c r="O6" i="5"/>
  <c r="O44" i="5" l="1"/>
  <c r="AB66" i="1"/>
  <c r="AB62" i="1"/>
  <c r="AB50" i="1"/>
  <c r="AB34" i="1"/>
  <c r="AA68" i="1" l="1"/>
  <c r="AB68" i="1"/>
  <c r="Z5" i="2"/>
  <c r="X29" i="3"/>
  <c r="X25" i="3"/>
  <c r="X12" i="3"/>
  <c r="X8" i="3"/>
  <c r="Y8" i="2"/>
  <c r="Y27" i="2" s="1"/>
  <c r="N44" i="5"/>
  <c r="N38" i="5"/>
  <c r="N36" i="5"/>
  <c r="N34" i="5"/>
  <c r="N22" i="5" l="1"/>
  <c r="N15" i="5"/>
  <c r="N11" i="5"/>
  <c r="N8" i="5"/>
  <c r="AB4" i="1"/>
  <c r="AB70" i="1" s="1"/>
  <c r="AA66" i="1"/>
  <c r="AA62" i="1"/>
  <c r="AA50" i="1"/>
  <c r="AA34" i="1"/>
  <c r="AA4" i="1"/>
  <c r="AA70" i="1" l="1"/>
  <c r="Y25" i="3"/>
  <c r="Y12" i="3"/>
  <c r="Y8" i="3"/>
  <c r="Z14" i="2"/>
  <c r="Y29" i="3" l="1"/>
  <c r="W12" i="3"/>
  <c r="Z66" i="1"/>
  <c r="M38" i="5" l="1"/>
  <c r="M34" i="5"/>
  <c r="Z62" i="1"/>
  <c r="X5" i="2" l="1"/>
  <c r="M6" i="5"/>
  <c r="W8" i="3"/>
  <c r="M42" i="5"/>
  <c r="M36" i="5"/>
  <c r="M22" i="5"/>
  <c r="M15" i="5"/>
  <c r="M11" i="5"/>
  <c r="M8" i="5"/>
  <c r="W25" i="3"/>
  <c r="Z68" i="1"/>
  <c r="X8" i="2"/>
  <c r="X27" i="2" l="1"/>
  <c r="M44" i="5"/>
  <c r="W29" i="3"/>
  <c r="Z50" i="1"/>
  <c r="Z34" i="1"/>
  <c r="Z4" i="1"/>
  <c r="Z70" i="1" l="1"/>
  <c r="V25" i="3"/>
  <c r="V12" i="3"/>
  <c r="V8" i="3"/>
  <c r="W14" i="2"/>
  <c r="W8" i="2"/>
  <c r="W27" i="2" s="1"/>
  <c r="L44" i="5"/>
  <c r="L34" i="5"/>
  <c r="L22" i="5"/>
  <c r="L15" i="5"/>
  <c r="L11" i="5"/>
  <c r="L8" i="5"/>
  <c r="Y68" i="1"/>
  <c r="Y66" i="1"/>
  <c r="Y62" i="1"/>
  <c r="Y50" i="1"/>
  <c r="Y34" i="1"/>
  <c r="Y4" i="1"/>
  <c r="Y70" i="1" l="1"/>
  <c r="V29" i="3"/>
  <c r="X66" i="1"/>
  <c r="U12" i="3" l="1"/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J38" i="5"/>
  <c r="G38" i="5"/>
  <c r="F38" i="5"/>
  <c r="E38" i="5"/>
  <c r="D38" i="5"/>
  <c r="C38" i="5"/>
  <c r="J36" i="5"/>
  <c r="I36" i="5"/>
  <c r="H36" i="5"/>
  <c r="G36" i="5"/>
  <c r="F36" i="5"/>
  <c r="E36" i="5"/>
  <c r="D36" i="5"/>
  <c r="C36" i="5"/>
  <c r="K34" i="5"/>
  <c r="J34" i="5"/>
  <c r="I34" i="5"/>
  <c r="H34" i="5"/>
  <c r="G34" i="5"/>
  <c r="F34" i="5"/>
  <c r="E34" i="5"/>
  <c r="D34" i="5"/>
  <c r="C34" i="5"/>
  <c r="K22" i="5"/>
  <c r="J22" i="5"/>
  <c r="I22" i="5"/>
  <c r="H22" i="5"/>
  <c r="G22" i="5"/>
  <c r="F22" i="5"/>
  <c r="E22" i="5"/>
  <c r="D22" i="5"/>
  <c r="C22" i="5"/>
  <c r="K15" i="5"/>
  <c r="J15" i="5"/>
  <c r="I15" i="5"/>
  <c r="H15" i="5"/>
  <c r="G15" i="5"/>
  <c r="F15" i="5"/>
  <c r="E15" i="5"/>
  <c r="D15" i="5"/>
  <c r="C15" i="5"/>
  <c r="K11" i="5"/>
  <c r="J11" i="5"/>
  <c r="I11" i="5"/>
  <c r="H11" i="5"/>
  <c r="G11" i="5"/>
  <c r="F11" i="5"/>
  <c r="E11" i="5"/>
  <c r="D11" i="5"/>
  <c r="C11" i="5"/>
  <c r="K8" i="5"/>
  <c r="J8" i="5"/>
  <c r="I8" i="5"/>
  <c r="H8" i="5"/>
  <c r="G8" i="5"/>
  <c r="F8" i="5"/>
  <c r="E8" i="5"/>
  <c r="D8" i="5"/>
  <c r="K6" i="5"/>
  <c r="G6" i="5"/>
  <c r="E6" i="5"/>
  <c r="D6" i="5"/>
  <c r="C6" i="5"/>
  <c r="E44" i="5" l="1"/>
  <c r="D44" i="5"/>
  <c r="H44" i="5"/>
  <c r="C44" i="5"/>
  <c r="G44" i="5"/>
  <c r="I44" i="5"/>
  <c r="K44" i="5"/>
  <c r="F44" i="5"/>
  <c r="J44" i="5"/>
  <c r="V14" i="2"/>
  <c r="U8" i="3" l="1"/>
  <c r="V5" i="2"/>
  <c r="X64" i="1"/>
  <c r="V8" i="2" l="1"/>
  <c r="V27" i="2" s="1"/>
  <c r="U25" i="3"/>
  <c r="U29" i="3" s="1"/>
  <c r="X4" i="1"/>
  <c r="X50" i="1"/>
  <c r="X62" i="1"/>
  <c r="X68" i="1"/>
  <c r="T25" i="3"/>
  <c r="T12" i="3"/>
  <c r="T8" i="3"/>
  <c r="U14" i="2"/>
  <c r="U8" i="2"/>
  <c r="W68" i="1"/>
  <c r="W62" i="1"/>
  <c r="W50" i="1"/>
  <c r="W4" i="1"/>
  <c r="X70" i="1" l="1"/>
  <c r="U27" i="2"/>
  <c r="T29" i="3"/>
  <c r="W70" i="1"/>
  <c r="S25" i="3"/>
  <c r="S12" i="3"/>
  <c r="R12" i="3"/>
  <c r="R25" i="3"/>
  <c r="S8" i="3"/>
  <c r="R8" i="3"/>
  <c r="T14" i="2"/>
  <c r="S14" i="2"/>
  <c r="T8" i="2"/>
  <c r="S8" i="2"/>
  <c r="V4" i="1"/>
  <c r="V68" i="1"/>
  <c r="V62" i="1"/>
  <c r="V50" i="1"/>
  <c r="U4" i="1"/>
  <c r="S27" i="2" l="1"/>
  <c r="T27" i="2"/>
  <c r="V70" i="1"/>
  <c r="R29" i="3"/>
  <c r="S29" i="3"/>
  <c r="U68" i="1"/>
  <c r="U62" i="1"/>
  <c r="U50" i="1"/>
  <c r="U70" i="1" l="1"/>
  <c r="R8" i="2"/>
  <c r="R14" i="2"/>
  <c r="Q25" i="3" l="1"/>
  <c r="T68" i="1"/>
  <c r="T50" i="1"/>
  <c r="T46" i="1"/>
  <c r="Q12" i="3"/>
  <c r="Q8" i="3"/>
  <c r="R5" i="2"/>
  <c r="R27" i="2" s="1"/>
  <c r="T4" i="1"/>
  <c r="P25" i="3"/>
  <c r="P12" i="3"/>
  <c r="P8" i="3"/>
  <c r="Q14" i="2"/>
  <c r="Q8" i="2"/>
  <c r="S68" i="1"/>
  <c r="S62" i="1"/>
  <c r="S50" i="1"/>
  <c r="S46" i="1"/>
  <c r="S4" i="1"/>
  <c r="O25" i="3"/>
  <c r="R68" i="1"/>
  <c r="R50" i="1"/>
  <c r="R46" i="1"/>
  <c r="Q27" i="2" l="1"/>
  <c r="P29" i="3"/>
  <c r="Q29" i="3"/>
  <c r="S70" i="1"/>
  <c r="T70" i="1"/>
  <c r="O12" i="3"/>
  <c r="P14" i="2"/>
  <c r="R62" i="1"/>
  <c r="O8" i="3"/>
  <c r="P8" i="2"/>
  <c r="P5" i="2"/>
  <c r="R4" i="1"/>
  <c r="Q68" i="1"/>
  <c r="M68" i="1"/>
  <c r="P62" i="1"/>
  <c r="Q62" i="1"/>
  <c r="P50" i="1"/>
  <c r="Q50" i="1"/>
  <c r="P46" i="1"/>
  <c r="Q46" i="1"/>
  <c r="P4" i="1"/>
  <c r="O62" i="1"/>
  <c r="O50" i="1"/>
  <c r="O46" i="1"/>
  <c r="O4" i="1"/>
  <c r="O14" i="2"/>
  <c r="O8" i="2"/>
  <c r="P27" i="2" l="1"/>
  <c r="P70" i="1"/>
  <c r="R70" i="1"/>
  <c r="O27" i="2"/>
  <c r="O70" i="1"/>
  <c r="O29" i="3"/>
  <c r="Q4" i="1"/>
  <c r="Q70" i="1" s="1"/>
  <c r="N46" i="1"/>
  <c r="N25" i="3"/>
  <c r="N12" i="3"/>
  <c r="N8" i="3"/>
  <c r="N68" i="1"/>
  <c r="N62" i="1"/>
  <c r="N50" i="1"/>
  <c r="N4" i="1"/>
  <c r="M25" i="3"/>
  <c r="M4" i="1"/>
  <c r="M46" i="1"/>
  <c r="N8" i="2"/>
  <c r="M62" i="1"/>
  <c r="M50" i="1"/>
  <c r="N14" i="2"/>
  <c r="M12" i="3"/>
  <c r="M8" i="3"/>
  <c r="N5" i="2"/>
  <c r="L12" i="3"/>
  <c r="L8" i="3"/>
  <c r="L25" i="3"/>
  <c r="M8" i="2"/>
  <c r="L68" i="1"/>
  <c r="L62" i="1"/>
  <c r="K62" i="1"/>
  <c r="L50" i="1"/>
  <c r="L46" i="1"/>
  <c r="L4" i="1"/>
  <c r="K46" i="1"/>
  <c r="K25" i="3"/>
  <c r="K12" i="3"/>
  <c r="K8" i="3"/>
  <c r="L8" i="2"/>
  <c r="L5" i="2"/>
  <c r="K68" i="1"/>
  <c r="K50" i="1"/>
  <c r="K4" i="1"/>
  <c r="J12" i="3"/>
  <c r="J25" i="3"/>
  <c r="J8" i="3"/>
  <c r="K14" i="2"/>
  <c r="K8" i="2"/>
  <c r="J62" i="1"/>
  <c r="J50" i="1"/>
  <c r="J4" i="1"/>
  <c r="I25" i="3"/>
  <c r="I68" i="1"/>
  <c r="I62" i="1"/>
  <c r="I12" i="3"/>
  <c r="I8" i="3"/>
  <c r="J14" i="2"/>
  <c r="J8" i="2"/>
  <c r="I50" i="1"/>
  <c r="I4" i="1"/>
  <c r="H12" i="3"/>
  <c r="H8" i="3"/>
  <c r="I14" i="2"/>
  <c r="I8" i="2"/>
  <c r="G8" i="2"/>
  <c r="H50" i="1"/>
  <c r="H4" i="1"/>
  <c r="H14" i="2"/>
  <c r="H27" i="2"/>
  <c r="C4" i="1"/>
  <c r="D4" i="1"/>
  <c r="E4" i="1"/>
  <c r="F4" i="1"/>
  <c r="G4" i="1"/>
  <c r="C50" i="1"/>
  <c r="D50" i="1"/>
  <c r="E50" i="1"/>
  <c r="F50" i="1"/>
  <c r="G50" i="1"/>
  <c r="G12" i="3"/>
  <c r="F12" i="3"/>
  <c r="F29" i="3" s="1"/>
  <c r="E12" i="3"/>
  <c r="E29" i="3" s="1"/>
  <c r="D12" i="3"/>
  <c r="C12" i="3"/>
  <c r="G8" i="3"/>
  <c r="D8" i="3"/>
  <c r="D29" i="3" s="1"/>
  <c r="C8" i="3"/>
  <c r="G14" i="2"/>
  <c r="F14" i="2"/>
  <c r="F27" i="2" s="1"/>
  <c r="E14" i="2"/>
  <c r="E27" i="2" s="1"/>
  <c r="D14" i="2"/>
  <c r="D27" i="2" s="1"/>
  <c r="C14" i="2"/>
  <c r="C27" i="2" s="1"/>
  <c r="C70" i="1"/>
  <c r="I70" i="1"/>
  <c r="L27" i="2" l="1"/>
  <c r="I27" i="2"/>
  <c r="K27" i="2"/>
  <c r="J27" i="2"/>
  <c r="G27" i="2"/>
  <c r="K70" i="1"/>
  <c r="H70" i="1"/>
  <c r="E70" i="1"/>
  <c r="L70" i="1"/>
  <c r="M27" i="2"/>
  <c r="F70" i="1"/>
  <c r="L29" i="3"/>
  <c r="C29" i="3"/>
  <c r="G29" i="3"/>
  <c r="G70" i="1"/>
  <c r="D70" i="1"/>
  <c r="J70" i="1"/>
  <c r="K29" i="3"/>
  <c r="H29" i="3"/>
  <c r="J29" i="3"/>
  <c r="N29" i="3"/>
  <c r="I29" i="3"/>
  <c r="N70" i="1"/>
  <c r="M29" i="3"/>
  <c r="N27" i="2"/>
  <c r="M70" i="1"/>
</calcChain>
</file>

<file path=xl/sharedStrings.xml><?xml version="1.0" encoding="utf-8"?>
<sst xmlns="http://schemas.openxmlformats.org/spreadsheetml/2006/main" count="277" uniqueCount="181">
  <si>
    <t>Chapitre/Article</t>
  </si>
  <si>
    <t>BP 2007</t>
  </si>
  <si>
    <t>CA 2007</t>
  </si>
  <si>
    <t>BP 2008</t>
  </si>
  <si>
    <t>CA 2008</t>
  </si>
  <si>
    <t>011 Charges à caractère général</t>
  </si>
  <si>
    <t>C/60612 Energie - Electricité</t>
  </si>
  <si>
    <t>C/60622 Carburant</t>
  </si>
  <si>
    <t>C/60623 Alimentation</t>
  </si>
  <si>
    <t>C/60628 Autres fournitures non stockées</t>
  </si>
  <si>
    <t>C/60631 Fournitures d'entretien</t>
  </si>
  <si>
    <t>C/60632 Fournitures de petit équipement</t>
  </si>
  <si>
    <t>C/60633 Fournitures de voirie</t>
  </si>
  <si>
    <t>C/60636 Vêtements de travail</t>
  </si>
  <si>
    <t>C/6064 Fournitures administratives</t>
  </si>
  <si>
    <t>C/6068 Autres matières et fournitures</t>
  </si>
  <si>
    <t>C/61551 Matériel roulant</t>
  </si>
  <si>
    <t>C/61558 Autres biens mobiliers</t>
  </si>
  <si>
    <t>C/6156 Maintenance</t>
  </si>
  <si>
    <t>C/618 Divers</t>
  </si>
  <si>
    <t>C/622 Rémunérations d'intermédiaires</t>
  </si>
  <si>
    <t>C/6225 Indemnités au comptable</t>
  </si>
  <si>
    <t>C/623 Publicité, publications, relations</t>
  </si>
  <si>
    <t>C/626 Frais postaux et frais de télécomm</t>
  </si>
  <si>
    <t>C/6281 Concours divers (cotisations…)</t>
  </si>
  <si>
    <t>C/635 Autres impôts, taxes et versements</t>
  </si>
  <si>
    <t>012 Charges de Personnel</t>
  </si>
  <si>
    <t>C/633 Impôts, taxes et versements assi.</t>
  </si>
  <si>
    <t>C/6411 Personnel titulaire</t>
  </si>
  <si>
    <t>C/64168 Autres emplois d'insertion</t>
  </si>
  <si>
    <t>C/6450 Charges de sécurité sociale</t>
  </si>
  <si>
    <t>C/647 Autres charges sociales</t>
  </si>
  <si>
    <t>C/648 Autres charges de personnel</t>
  </si>
  <si>
    <t>022 Dépenses imprévues</t>
  </si>
  <si>
    <t>023 Virement à la section d'investissement</t>
  </si>
  <si>
    <t>65 Autres charges de gestion</t>
  </si>
  <si>
    <t>C/6531 Indemnités</t>
  </si>
  <si>
    <t>C/6533 Cotisations de retraite</t>
  </si>
  <si>
    <t>C/6553 Service d'incendie</t>
  </si>
  <si>
    <t>C/6558 Autres contributions obligatoires</t>
  </si>
  <si>
    <t>C/6573 Subventions de fonctionnement au</t>
  </si>
  <si>
    <t>C/6574 Subventions de fonctionnement au</t>
  </si>
  <si>
    <t>66 Charges financières</t>
  </si>
  <si>
    <t>C/66111 Intérêts réglés à l'échéance</t>
  </si>
  <si>
    <t>TOTAL DES DEPENSES</t>
  </si>
  <si>
    <t>RECETTES DE FONCTIONNEMENT</t>
  </si>
  <si>
    <t>002 Excédent de fonctionnement reporté</t>
  </si>
  <si>
    <t>C/002 Excédent de fonctionnement reporté</t>
  </si>
  <si>
    <t>013 Atténuation de charges</t>
  </si>
  <si>
    <t>C/6419 Remboursement sur rémunérations</t>
  </si>
  <si>
    <t>C/6459 Remboursement sur charges de</t>
  </si>
  <si>
    <t>70 Produits des services du domaine</t>
  </si>
  <si>
    <t>C/70323 Redevance d'occupation du</t>
  </si>
  <si>
    <t>C/7087 Remboursement de frais</t>
  </si>
  <si>
    <t>74 Dotations et participations</t>
  </si>
  <si>
    <t>C/7411 Dotation forfaitaire</t>
  </si>
  <si>
    <t>73 Impôts et taxes</t>
  </si>
  <si>
    <t>C/731 Impôts locaux</t>
  </si>
  <si>
    <t>C/7381 Taxe additionnelle aux droits de</t>
  </si>
  <si>
    <t>C/74121 Dotation de solidarité rurale</t>
  </si>
  <si>
    <t>C/74127 Dotation nationale de péréquation</t>
  </si>
  <si>
    <t>C/742 Dotations aux élus locaux</t>
  </si>
  <si>
    <t>C/74833 Etat- Compensation au titre de la</t>
  </si>
  <si>
    <t>C/74834  Etat- Compensation au titre des</t>
  </si>
  <si>
    <t>C/74835 Etat- Compensation au titre des</t>
  </si>
  <si>
    <t>C/7484 Dotation de recensement</t>
  </si>
  <si>
    <t>75 Autres produits de gestion</t>
  </si>
  <si>
    <t>C/752 Revenux des immeubles</t>
  </si>
  <si>
    <t>76 Produits financiers</t>
  </si>
  <si>
    <t>C/764 Revenus de valeurs mobilières</t>
  </si>
  <si>
    <t>77 Produits exceptionnels</t>
  </si>
  <si>
    <t>C/7718 Autres produits exceptionnels sur op</t>
  </si>
  <si>
    <t>TOTAL DES RECETTES</t>
  </si>
  <si>
    <t>DEPENSES D'INVESTISSEMENT</t>
  </si>
  <si>
    <t>001  Solde d'exécution N-1</t>
  </si>
  <si>
    <t>C/001 Solde d'exécution N-1</t>
  </si>
  <si>
    <t>16 Emprunts et dettes assimilés</t>
  </si>
  <si>
    <t>C/1641 Emprunts en euros</t>
  </si>
  <si>
    <t>19 Différences sur réalisations</t>
  </si>
  <si>
    <t>20 Immobilisations incorporelles</t>
  </si>
  <si>
    <t>21 Immobilisations corporelles</t>
  </si>
  <si>
    <t>RECETTES D'INVESTISSEMENT</t>
  </si>
  <si>
    <t>021 Virement de la section de fonctionn.</t>
  </si>
  <si>
    <t>10 Dotations, fonds divers</t>
  </si>
  <si>
    <t>C/10222 F.C.T.V.A</t>
  </si>
  <si>
    <t>C/1068 Excédent de fonctionnement</t>
  </si>
  <si>
    <t>13 Subventions d'investissement</t>
  </si>
  <si>
    <t>BP 2009</t>
  </si>
  <si>
    <t>C/7488 Autres attributions et participations</t>
  </si>
  <si>
    <t>C/60624 Produits de traitement</t>
  </si>
  <si>
    <t>BP 2009
Recettes</t>
  </si>
  <si>
    <t>C/020 Dépenses imprévues</t>
  </si>
  <si>
    <t>CA 2009</t>
  </si>
  <si>
    <t>C/6184 Versement à des organis. de forma,</t>
  </si>
  <si>
    <t>C/165 Dépôts et cautionnements reçus</t>
  </si>
  <si>
    <t>C/2183 Op 10-09 Matériel de bureau</t>
  </si>
  <si>
    <t>BP 2010</t>
  </si>
  <si>
    <t>C/6811 Dotations aux amortissements</t>
  </si>
  <si>
    <t>28 Amortissements des immobilisations</t>
  </si>
  <si>
    <t>CA 2010</t>
  </si>
  <si>
    <t>BP 2011</t>
  </si>
  <si>
    <t>014 Atténuations de charges</t>
  </si>
  <si>
    <t>C/739116 Reverst FNGIR</t>
  </si>
  <si>
    <t>CA 2011</t>
  </si>
  <si>
    <t>C/1341 DETR Tondeuse</t>
  </si>
  <si>
    <t>BP 2012</t>
  </si>
  <si>
    <t>c/1323 Op,,,,,Travaux voirie</t>
  </si>
  <si>
    <t>CA 2012</t>
  </si>
  <si>
    <t>BP 2013</t>
  </si>
  <si>
    <t>CA 2013</t>
  </si>
  <si>
    <t xml:space="preserve">c/2132 op 052013 Electricité </t>
  </si>
  <si>
    <t xml:space="preserve"> Chap 041  </t>
  </si>
  <si>
    <t>C/2128 Autres agct et aménag</t>
  </si>
  <si>
    <t>C/10226 Taxe d'aménagement</t>
  </si>
  <si>
    <t>C/040 Autres Etbt public locaux</t>
  </si>
  <si>
    <t>BP 2014</t>
  </si>
  <si>
    <t>Mise en accessibilité PMR</t>
  </si>
  <si>
    <t>C/21578 Débroussailleuse</t>
  </si>
  <si>
    <t>DETR Accessibilité PMR</t>
  </si>
  <si>
    <t>C/74931 Compensation TPU</t>
  </si>
  <si>
    <t>040 produits de cessions d'immo</t>
  </si>
  <si>
    <t>CDDL Accessibilité PMR</t>
  </si>
  <si>
    <t>CA 2014</t>
  </si>
  <si>
    <t>C/6535 Formation</t>
  </si>
  <si>
    <t>C/7325 Fond péréquation ressources communales</t>
  </si>
  <si>
    <t>C/775 Produits de cessions d'immobilisation</t>
  </si>
  <si>
    <t>C/21578 Tondeuse</t>
  </si>
  <si>
    <t>C/132 Toiture église</t>
  </si>
  <si>
    <t>BP 2015</t>
  </si>
  <si>
    <t>C/7321 Attribution de compensation</t>
  </si>
  <si>
    <t>DEPENSES DE FONCTIONNEMENT</t>
  </si>
  <si>
    <t>DETR Matériel informatique</t>
  </si>
  <si>
    <t>FIPHFP Accessibilité PMR</t>
  </si>
  <si>
    <t>C/2151  Route de Chaumont</t>
  </si>
  <si>
    <t>C/7323 FNGIR</t>
  </si>
  <si>
    <t>Réserve Parl. Accessi. PMR</t>
  </si>
  <si>
    <t>C/627 Services bancaires</t>
  </si>
  <si>
    <t>CA 2015</t>
  </si>
  <si>
    <t>C/6542 Pertes sur créance irrécouvrables</t>
  </si>
  <si>
    <t>C/70311 Concessions cimetière</t>
  </si>
  <si>
    <t>C/7478 Autres</t>
  </si>
  <si>
    <t>BP 2016</t>
  </si>
  <si>
    <t>C/613 Locations</t>
  </si>
  <si>
    <t>C/616 ET 6161 Assurance mult</t>
  </si>
  <si>
    <t>C/6168 Autres assurance</t>
  </si>
  <si>
    <t>67 Charges exceptionnelles</t>
  </si>
  <si>
    <t>C/6718 Autres charges except</t>
  </si>
  <si>
    <t>C/2152 Rue du lac Bordures</t>
  </si>
  <si>
    <t>C/2158 Mur cimetière</t>
  </si>
  <si>
    <t>C/132 CDDL accessibilité</t>
  </si>
  <si>
    <t>CA 2016</t>
  </si>
  <si>
    <t>BP 2017</t>
  </si>
  <si>
    <t>C/6061 Eau et assainissement</t>
  </si>
  <si>
    <t>C/615221 Bâtiments</t>
  </si>
  <si>
    <t>C/7388 Autres taxes diverses</t>
  </si>
  <si>
    <t>DEPENSES DE FONCTIONNEMENT (SUITE)</t>
  </si>
  <si>
    <t>C/2801531 Réseaux d'adduct</t>
  </si>
  <si>
    <t>C/280412 Subventions d'équipement</t>
  </si>
  <si>
    <t>C/042 Dotations aux amortiss, et provisions</t>
  </si>
  <si>
    <t>68 Dotations aux provisions</t>
  </si>
  <si>
    <t>C/681 Provisions</t>
  </si>
  <si>
    <t>C/165 Dépôts et cautionnements versés</t>
  </si>
  <si>
    <t>CA 2017</t>
  </si>
  <si>
    <t>BP 2018</t>
  </si>
  <si>
    <t>C/1346 FDS Rue du Lac</t>
  </si>
  <si>
    <t>C/6413</t>
  </si>
  <si>
    <t>C/781 Reprises sur provisions</t>
  </si>
  <si>
    <t>78 Reprises sur Provisions</t>
  </si>
  <si>
    <t>C/7788 Produits except divers</t>
  </si>
  <si>
    <t>C/6554 SYNDICAT SCOLAIRE</t>
  </si>
  <si>
    <t>BP 2019</t>
  </si>
  <si>
    <t>CA 2018</t>
  </si>
  <si>
    <t>C/615232 Voies et réseaux</t>
  </si>
  <si>
    <t>C/651 Redevances pr licence</t>
  </si>
  <si>
    <t>A VOIR</t>
  </si>
  <si>
    <t>AVOIR</t>
  </si>
  <si>
    <t>C/1641 emprunts</t>
  </si>
  <si>
    <t>C/2152 Op ,,,Travaux voirie</t>
  </si>
  <si>
    <t>C/205 Site internet</t>
  </si>
  <si>
    <t>C/2157 Tracteur</t>
  </si>
  <si>
    <t>C/6554 CORBENY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</si>
</sst>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43" fontId="0" fillId="0" borderId="2" xfId="0" applyNumberFormat="1" applyBorder="1"/>
    <xf numFmtId="43" fontId="1" fillId="2" borderId="2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43" fontId="0" fillId="0" borderId="0" xfId="0" applyNumberFormat="1" applyBorder="1"/>
    <xf numFmtId="0" fontId="0" fillId="0" borderId="0" xfId="0" applyBorder="1"/>
    <xf numFmtId="43" fontId="1" fillId="3" borderId="0" xfId="0" applyNumberFormat="1" applyFont="1" applyFill="1" applyBorder="1"/>
    <xf numFmtId="43" fontId="0" fillId="3" borderId="2" xfId="0" applyNumberFormat="1" applyFont="1" applyFill="1" applyBorder="1"/>
    <xf numFmtId="164" fontId="0" fillId="0" borderId="0" xfId="0" applyNumberFormat="1" applyBorder="1"/>
    <xf numFmtId="43" fontId="0" fillId="3" borderId="0" xfId="0" applyNumberFormat="1" applyFont="1" applyFill="1" applyBorder="1"/>
    <xf numFmtId="164" fontId="1" fillId="3" borderId="0" xfId="0" applyNumberFormat="1" applyFont="1" applyFill="1" applyBorder="1"/>
    <xf numFmtId="43" fontId="0" fillId="2" borderId="2" xfId="0" applyNumberFormat="1" applyFont="1" applyFill="1" applyBorder="1"/>
    <xf numFmtId="43" fontId="0" fillId="0" borderId="2" xfId="0" applyNumberFormat="1" applyFont="1" applyBorder="1"/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43" fontId="0" fillId="3" borderId="0" xfId="0" applyNumberFormat="1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3" borderId="0" xfId="0" applyFill="1" applyBorder="1" applyAlignment="1"/>
    <xf numFmtId="164" fontId="1" fillId="4" borderId="2" xfId="0" applyNumberFormat="1" applyFont="1" applyFill="1" applyBorder="1"/>
    <xf numFmtId="43" fontId="1" fillId="4" borderId="2" xfId="0" applyNumberFormat="1" applyFont="1" applyFill="1" applyBorder="1"/>
    <xf numFmtId="0" fontId="0" fillId="4" borderId="1" xfId="0" applyFill="1" applyBorder="1" applyAlignment="1">
      <alignment horizontal="left"/>
    </xf>
    <xf numFmtId="43" fontId="1" fillId="2" borderId="3" xfId="0" applyNumberFormat="1" applyFont="1" applyFill="1" applyBorder="1"/>
    <xf numFmtId="164" fontId="1" fillId="2" borderId="2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/>
    <xf numFmtId="14" fontId="0" fillId="0" borderId="0" xfId="0" applyNumberFormat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43" fontId="1" fillId="2" borderId="2" xfId="0" applyNumberFormat="1" applyFont="1" applyFill="1" applyBorder="1" applyAlignment="1">
      <alignment horizontal="center"/>
    </xf>
    <xf numFmtId="43" fontId="2" fillId="0" borderId="1" xfId="0" applyNumberFormat="1" applyFont="1" applyBorder="1"/>
    <xf numFmtId="43" fontId="3" fillId="2" borderId="1" xfId="0" applyNumberFormat="1" applyFont="1" applyFill="1" applyBorder="1"/>
    <xf numFmtId="43" fontId="3" fillId="2" borderId="2" xfId="0" applyNumberFormat="1" applyFont="1" applyFill="1" applyBorder="1"/>
    <xf numFmtId="43" fontId="4" fillId="2" borderId="2" xfId="0" applyNumberFormat="1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43" fontId="2" fillId="0" borderId="2" xfId="0" applyNumberFormat="1" applyFont="1" applyBorder="1"/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/>
    <xf numFmtId="4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0" fillId="0" borderId="3" xfId="0" applyNumberFormat="1" applyFont="1" applyBorder="1"/>
    <xf numFmtId="164" fontId="0" fillId="0" borderId="2" xfId="0" applyNumberFormat="1" applyFont="1" applyBorder="1" applyAlignment="1">
      <alignment vertical="center"/>
    </xf>
    <xf numFmtId="164" fontId="0" fillId="0" borderId="2" xfId="0" applyNumberFormat="1" applyFont="1" applyBorder="1"/>
    <xf numFmtId="43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/>
    <xf numFmtId="164" fontId="0" fillId="2" borderId="2" xfId="0" applyNumberFormat="1" applyFont="1" applyFill="1" applyBorder="1" applyAlignment="1">
      <alignment vertical="center"/>
    </xf>
    <xf numFmtId="43" fontId="0" fillId="2" borderId="2" xfId="0" applyNumberFormat="1" applyFont="1" applyFill="1" applyBorder="1" applyAlignment="1">
      <alignment horizontal="center"/>
    </xf>
    <xf numFmtId="43" fontId="0" fillId="2" borderId="9" xfId="0" applyNumberFormat="1" applyFont="1" applyFill="1" applyBorder="1"/>
    <xf numFmtId="43" fontId="0" fillId="2" borderId="6" xfId="0" applyNumberFormat="1" applyFont="1" applyFill="1" applyBorder="1"/>
    <xf numFmtId="164" fontId="0" fillId="2" borderId="9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43" fontId="0" fillId="0" borderId="9" xfId="0" applyNumberFormat="1" applyFont="1" applyBorder="1"/>
    <xf numFmtId="43" fontId="0" fillId="0" borderId="6" xfId="0" applyNumberFormat="1" applyFont="1" applyBorder="1"/>
    <xf numFmtId="164" fontId="0" fillId="0" borderId="9" xfId="0" applyNumberFormat="1" applyFont="1" applyBorder="1" applyAlignment="1">
      <alignment vertical="center"/>
    </xf>
    <xf numFmtId="43" fontId="1" fillId="4" borderId="3" xfId="0" applyNumberFormat="1" applyFont="1" applyFill="1" applyBorder="1"/>
    <xf numFmtId="0" fontId="1" fillId="3" borderId="1" xfId="0" applyFont="1" applyFill="1" applyBorder="1" applyAlignment="1">
      <alignment horizontal="left"/>
    </xf>
    <xf numFmtId="43" fontId="2" fillId="2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2" fillId="2" borderId="1" xfId="0" applyNumberFormat="1" applyFont="1" applyFill="1" applyBorder="1"/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3" fontId="2" fillId="3" borderId="2" xfId="0" applyNumberFormat="1" applyFont="1" applyFill="1" applyBorder="1"/>
    <xf numFmtId="43" fontId="2" fillId="5" borderId="2" xfId="0" applyNumberFormat="1" applyFont="1" applyFill="1" applyBorder="1"/>
    <xf numFmtId="164" fontId="3" fillId="4" borderId="2" xfId="0" applyNumberFormat="1" applyFont="1" applyFill="1" applyBorder="1"/>
    <xf numFmtId="43" fontId="3" fillId="4" borderId="2" xfId="0" applyNumberFormat="1" applyFont="1" applyFill="1" applyBorder="1"/>
    <xf numFmtId="43" fontId="3" fillId="2" borderId="1" xfId="0" applyNumberFormat="1" applyFont="1" applyFill="1" applyBorder="1" applyAlignment="1">
      <alignment vertical="center"/>
    </xf>
    <xf numFmtId="43" fontId="3" fillId="2" borderId="2" xfId="0" applyNumberFormat="1" applyFont="1" applyFill="1" applyBorder="1" applyAlignment="1">
      <alignment vertical="center"/>
    </xf>
    <xf numFmtId="43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43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3" fontId="2" fillId="6" borderId="2" xfId="0" applyNumberFormat="1" applyFont="1" applyFill="1" applyBorder="1" applyAlignment="1">
      <alignment vertical="center"/>
    </xf>
    <xf numFmtId="164" fontId="2" fillId="6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3" fontId="3" fillId="2" borderId="9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3" fillId="4" borderId="2" xfId="0" applyNumberFormat="1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/>
    <xf numFmtId="0" fontId="0" fillId="0" borderId="2" xfId="0" applyBorder="1"/>
    <xf numFmtId="0" fontId="0" fillId="2" borderId="2" xfId="0" applyFill="1" applyBorder="1"/>
    <xf numFmtId="43" fontId="0" fillId="0" borderId="2" xfId="0" applyNumberFormat="1" applyBorder="1" applyAlignment="1"/>
    <xf numFmtId="164" fontId="2" fillId="3" borderId="2" xfId="0" applyNumberFormat="1" applyFont="1" applyFill="1" applyBorder="1" applyAlignment="1">
      <alignment vertical="center"/>
    </xf>
    <xf numFmtId="43" fontId="0" fillId="3" borderId="3" xfId="0" applyNumberFormat="1" applyFont="1" applyFill="1" applyBorder="1"/>
    <xf numFmtId="0" fontId="0" fillId="0" borderId="11" xfId="0" applyBorder="1"/>
    <xf numFmtId="43" fontId="2" fillId="8" borderId="2" xfId="0" applyNumberFormat="1" applyFont="1" applyFill="1" applyBorder="1"/>
    <xf numFmtId="164" fontId="2" fillId="8" borderId="2" xfId="0" applyNumberFormat="1" applyFont="1" applyFill="1" applyBorder="1"/>
    <xf numFmtId="43" fontId="0" fillId="8" borderId="2" xfId="0" applyNumberFormat="1" applyFill="1" applyBorder="1"/>
    <xf numFmtId="43" fontId="2" fillId="9" borderId="2" xfId="0" applyNumberFormat="1" applyFont="1" applyFill="1" applyBorder="1"/>
    <xf numFmtId="164" fontId="2" fillId="9" borderId="2" xfId="0" applyNumberFormat="1" applyFont="1" applyFill="1" applyBorder="1"/>
    <xf numFmtId="43" fontId="0" fillId="9" borderId="2" xfId="0" applyNumberFormat="1" applyFill="1" applyBorder="1"/>
    <xf numFmtId="43" fontId="2" fillId="10" borderId="2" xfId="0" applyNumberFormat="1" applyFont="1" applyFill="1" applyBorder="1"/>
    <xf numFmtId="164" fontId="2" fillId="10" borderId="2" xfId="0" applyNumberFormat="1" applyFont="1" applyFill="1" applyBorder="1"/>
    <xf numFmtId="43" fontId="0" fillId="10" borderId="2" xfId="0" applyNumberFormat="1" applyFill="1" applyBorder="1"/>
    <xf numFmtId="43" fontId="0" fillId="2" borderId="2" xfId="0" applyNumberFormat="1" applyFill="1" applyBorder="1"/>
    <xf numFmtId="43" fontId="3" fillId="2" borderId="3" xfId="0" applyNumberFormat="1" applyFont="1" applyFill="1" applyBorder="1"/>
    <xf numFmtId="43" fontId="0" fillId="0" borderId="3" xfId="0" applyNumberFormat="1" applyBorder="1" applyAlignment="1">
      <alignment vertical="center"/>
    </xf>
    <xf numFmtId="43" fontId="0" fillId="0" borderId="3" xfId="0" applyNumberFormat="1" applyBorder="1"/>
    <xf numFmtId="43" fontId="0" fillId="2" borderId="3" xfId="0" applyNumberFormat="1" applyFill="1" applyBorder="1"/>
    <xf numFmtId="0" fontId="2" fillId="3" borderId="3" xfId="0" applyFont="1" applyFill="1" applyBorder="1" applyAlignment="1"/>
    <xf numFmtId="0" fontId="2" fillId="3" borderId="1" xfId="0" applyFont="1" applyFill="1" applyBorder="1" applyAlignment="1"/>
    <xf numFmtId="0" fontId="0" fillId="3" borderId="2" xfId="0" applyFill="1" applyBorder="1"/>
    <xf numFmtId="164" fontId="2" fillId="2" borderId="2" xfId="0" applyNumberFormat="1" applyFont="1" applyFill="1" applyBorder="1" applyAlignment="1">
      <alignment horizontal="left" vertical="top"/>
    </xf>
    <xf numFmtId="0" fontId="0" fillId="9" borderId="2" xfId="0" applyFill="1" applyBorder="1"/>
    <xf numFmtId="164" fontId="2" fillId="11" borderId="2" xfId="0" applyNumberFormat="1" applyFont="1" applyFill="1" applyBorder="1"/>
    <xf numFmtId="43" fontId="2" fillId="11" borderId="2" xfId="0" applyNumberFormat="1" applyFont="1" applyFill="1" applyBorder="1"/>
    <xf numFmtId="0" fontId="0" fillId="11" borderId="2" xfId="0" applyFill="1" applyBorder="1"/>
    <xf numFmtId="43" fontId="0" fillId="11" borderId="2" xfId="0" applyNumberFormat="1" applyFill="1" applyBorder="1"/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12" borderId="3" xfId="0" applyFont="1" applyFill="1" applyBorder="1" applyAlignment="1"/>
    <xf numFmtId="0" fontId="2" fillId="12" borderId="1" xfId="0" applyFont="1" applyFill="1" applyBorder="1" applyAlignment="1"/>
    <xf numFmtId="164" fontId="2" fillId="12" borderId="2" xfId="0" applyNumberFormat="1" applyFont="1" applyFill="1" applyBorder="1"/>
    <xf numFmtId="43" fontId="2" fillId="12" borderId="2" xfId="0" applyNumberFormat="1" applyFont="1" applyFill="1" applyBorder="1"/>
    <xf numFmtId="0" fontId="0" fillId="12" borderId="2" xfId="0" applyFill="1" applyBorder="1"/>
    <xf numFmtId="43" fontId="0" fillId="12" borderId="2" xfId="0" applyNumberFormat="1" applyFill="1" applyBorder="1"/>
    <xf numFmtId="0" fontId="2" fillId="12" borderId="3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43" fontId="2" fillId="12" borderId="2" xfId="0" applyNumberFormat="1" applyFont="1" applyFill="1" applyBorder="1" applyAlignment="1">
      <alignment vertical="center"/>
    </xf>
    <xf numFmtId="164" fontId="2" fillId="12" borderId="2" xfId="0" applyNumberFormat="1" applyFont="1" applyFill="1" applyBorder="1" applyAlignment="1">
      <alignment vertical="center"/>
    </xf>
    <xf numFmtId="43" fontId="2" fillId="10" borderId="2" xfId="0" applyNumberFormat="1" applyFont="1" applyFill="1" applyBorder="1" applyAlignment="1">
      <alignment vertical="center"/>
    </xf>
    <xf numFmtId="164" fontId="2" fillId="10" borderId="2" xfId="0" applyNumberFormat="1" applyFont="1" applyFill="1" applyBorder="1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0" fillId="10" borderId="2" xfId="0" applyFill="1" applyBorder="1"/>
    <xf numFmtId="0" fontId="2" fillId="6" borderId="2" xfId="0" applyFont="1" applyFill="1" applyBorder="1" applyAlignment="1">
      <alignment horizontal="left"/>
    </xf>
    <xf numFmtId="43" fontId="0" fillId="6" borderId="2" xfId="0" applyNumberFormat="1" applyFill="1" applyBorder="1"/>
    <xf numFmtId="43" fontId="2" fillId="13" borderId="3" xfId="0" applyNumberFormat="1" applyFont="1" applyFill="1" applyBorder="1"/>
    <xf numFmtId="43" fontId="2" fillId="13" borderId="1" xfId="0" applyNumberFormat="1" applyFont="1" applyFill="1" applyBorder="1"/>
    <xf numFmtId="164" fontId="2" fillId="13" borderId="3" xfId="0" applyNumberFormat="1" applyFont="1" applyFill="1" applyBorder="1"/>
    <xf numFmtId="164" fontId="2" fillId="13" borderId="1" xfId="0" applyNumberFormat="1" applyFont="1" applyFill="1" applyBorder="1"/>
    <xf numFmtId="0" fontId="0" fillId="13" borderId="3" xfId="0" applyFill="1" applyBorder="1"/>
    <xf numFmtId="43" fontId="0" fillId="13" borderId="2" xfId="0" applyNumberFormat="1" applyFill="1" applyBorder="1"/>
    <xf numFmtId="43" fontId="0" fillId="13" borderId="3" xfId="0" applyNumberFormat="1" applyFill="1" applyBorder="1"/>
    <xf numFmtId="0" fontId="2" fillId="10" borderId="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43" fontId="1" fillId="14" borderId="2" xfId="0" applyNumberFormat="1" applyFont="1" applyFill="1" applyBorder="1"/>
    <xf numFmtId="0" fontId="1" fillId="14" borderId="6" xfId="0" applyFont="1" applyFill="1" applyBorder="1" applyAlignment="1">
      <alignment horizontal="left"/>
    </xf>
    <xf numFmtId="0" fontId="1" fillId="14" borderId="7" xfId="0" applyFont="1" applyFill="1" applyBorder="1" applyAlignment="1">
      <alignment horizontal="left"/>
    </xf>
    <xf numFmtId="43" fontId="0" fillId="14" borderId="9" xfId="0" applyNumberFormat="1" applyFont="1" applyFill="1" applyBorder="1"/>
    <xf numFmtId="43" fontId="0" fillId="14" borderId="6" xfId="0" applyNumberFormat="1" applyFont="1" applyFill="1" applyBorder="1"/>
    <xf numFmtId="164" fontId="0" fillId="14" borderId="9" xfId="0" applyNumberFormat="1" applyFont="1" applyFill="1" applyBorder="1" applyAlignment="1">
      <alignment vertical="center"/>
    </xf>
    <xf numFmtId="164" fontId="0" fillId="14" borderId="2" xfId="0" applyNumberFormat="1" applyFont="1" applyFill="1" applyBorder="1"/>
    <xf numFmtId="43" fontId="0" fillId="14" borderId="2" xfId="0" applyNumberFormat="1" applyFont="1" applyFill="1" applyBorder="1" applyAlignment="1">
      <alignment horizontal="center"/>
    </xf>
    <xf numFmtId="43" fontId="0" fillId="14" borderId="2" xfId="0" applyNumberFormat="1" applyFont="1" applyFill="1" applyBorder="1"/>
    <xf numFmtId="43" fontId="0" fillId="14" borderId="3" xfId="0" applyNumberFormat="1" applyFont="1" applyFill="1" applyBorder="1"/>
    <xf numFmtId="43" fontId="0" fillId="14" borderId="2" xfId="0" applyNumberFormat="1" applyFill="1" applyBorder="1"/>
    <xf numFmtId="43" fontId="0" fillId="14" borderId="3" xfId="0" applyNumberFormat="1" applyFill="1" applyBorder="1"/>
    <xf numFmtId="0" fontId="0" fillId="14" borderId="0" xfId="0" applyFill="1"/>
    <xf numFmtId="0" fontId="2" fillId="16" borderId="3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2" fillId="16" borderId="2" xfId="0" applyFont="1" applyFill="1" applyBorder="1" applyAlignment="1">
      <alignment horizontal="left"/>
    </xf>
    <xf numFmtId="43" fontId="0" fillId="16" borderId="2" xfId="0" applyNumberFormat="1" applyFill="1" applyBorder="1"/>
    <xf numFmtId="0" fontId="2" fillId="15" borderId="3" xfId="0" applyFont="1" applyFill="1" applyBorder="1" applyAlignment="1"/>
    <xf numFmtId="0" fontId="2" fillId="15" borderId="1" xfId="0" applyFont="1" applyFill="1" applyBorder="1" applyAlignment="1"/>
    <xf numFmtId="164" fontId="2" fillId="15" borderId="2" xfId="0" applyNumberFormat="1" applyFont="1" applyFill="1" applyBorder="1"/>
    <xf numFmtId="43" fontId="2" fillId="15" borderId="2" xfId="0" applyNumberFormat="1" applyFont="1" applyFill="1" applyBorder="1"/>
    <xf numFmtId="0" fontId="0" fillId="15" borderId="2" xfId="0" applyFill="1" applyBorder="1"/>
    <xf numFmtId="43" fontId="0" fillId="15" borderId="2" xfId="0" applyNumberFormat="1" applyFill="1" applyBorder="1"/>
    <xf numFmtId="0" fontId="3" fillId="17" borderId="3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/>
    </xf>
    <xf numFmtId="43" fontId="3" fillId="17" borderId="2" xfId="0" applyNumberFormat="1" applyFont="1" applyFill="1" applyBorder="1" applyAlignment="1">
      <alignment vertical="center"/>
    </xf>
    <xf numFmtId="164" fontId="3" fillId="17" borderId="2" xfId="0" applyNumberFormat="1" applyFont="1" applyFill="1" applyBorder="1" applyAlignment="1">
      <alignment vertical="center"/>
    </xf>
    <xf numFmtId="43" fontId="0" fillId="0" borderId="2" xfId="0" applyNumberFormat="1" applyBorder="1" applyAlignment="1">
      <alignment horizontal="center"/>
    </xf>
    <xf numFmtId="43" fontId="1" fillId="0" borderId="2" xfId="0" applyNumberFormat="1" applyFont="1" applyBorder="1"/>
    <xf numFmtId="43" fontId="0" fillId="17" borderId="2" xfId="0" applyNumberFormat="1" applyFill="1" applyBorder="1"/>
    <xf numFmtId="44" fontId="0" fillId="0" borderId="2" xfId="0" applyNumberFormat="1" applyBorder="1"/>
    <xf numFmtId="14" fontId="6" fillId="0" borderId="0" xfId="0" applyNumberFormat="1" applyFont="1"/>
    <xf numFmtId="0" fontId="1" fillId="4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2" fillId="0" borderId="0" xfId="0" applyNumberFormat="1" applyFont="1"/>
    <xf numFmtId="43" fontId="0" fillId="18" borderId="2" xfId="0" applyNumberFormat="1" applyFill="1" applyBorder="1"/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3" fontId="0" fillId="0" borderId="2" xfId="0" applyNumberFormat="1" applyBorder="1" applyAlignment="1">
      <alignment horizontal="center" vertical="center"/>
    </xf>
    <xf numFmtId="43" fontId="0" fillId="19" borderId="2" xfId="0" applyNumberFormat="1" applyFill="1" applyBorder="1"/>
    <xf numFmtId="0" fontId="0" fillId="0" borderId="1" xfId="0" applyBorder="1" applyAlignment="1">
      <alignment horizontal="left"/>
    </xf>
    <xf numFmtId="43" fontId="1" fillId="3" borderId="2" xfId="0" applyNumberFormat="1" applyFont="1" applyFill="1" applyBorder="1"/>
    <xf numFmtId="43" fontId="1" fillId="3" borderId="3" xfId="0" applyNumberFormat="1" applyFont="1" applyFill="1" applyBorder="1"/>
    <xf numFmtId="164" fontId="1" fillId="3" borderId="2" xfId="0" applyNumberFormat="1" applyFont="1" applyFill="1" applyBorder="1" applyAlignment="1">
      <alignment vertical="center"/>
    </xf>
    <xf numFmtId="164" fontId="1" fillId="3" borderId="2" xfId="0" applyNumberFormat="1" applyFont="1" applyFill="1" applyBorder="1"/>
    <xf numFmtId="43" fontId="0" fillId="4" borderId="2" xfId="0" applyNumberFormat="1" applyFill="1" applyBorder="1"/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3" fontId="0" fillId="3" borderId="2" xfId="0" applyNumberFormat="1" applyFill="1" applyBorder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3" borderId="0" xfId="0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11" borderId="3" xfId="0" applyFont="1" applyFill="1" applyBorder="1" applyAlignment="1"/>
    <xf numFmtId="0" fontId="2" fillId="11" borderId="1" xfId="0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D1323"/>
      <color rgb="FF009900"/>
      <color rgb="FFFFCC66"/>
      <color rgb="FFFF9933"/>
      <color rgb="FFFFDB69"/>
      <color rgb="FFFFDF79"/>
      <color rgb="FFFFD653"/>
      <color rgb="FF00FFFF"/>
      <color rgb="FF660066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tabSelected="1" workbookViewId="0">
      <selection activeCell="U14" sqref="U14"/>
    </sheetView>
  </sheetViews>
  <sheetFormatPr baseColWidth="10" defaultRowHeight="15" x14ac:dyDescent="0.25"/>
  <cols>
    <col min="1" max="1" width="12.42578125" customWidth="1"/>
    <col min="2" max="2" width="12.5703125" customWidth="1"/>
    <col min="3" max="4" width="12.7109375" hidden="1" customWidth="1"/>
    <col min="5" max="5" width="11.85546875" hidden="1" customWidth="1"/>
    <col min="6" max="6" width="11.5703125" hidden="1" customWidth="1"/>
    <col min="7" max="7" width="12" hidden="1" customWidth="1"/>
    <col min="8" max="8" width="10.28515625" hidden="1" customWidth="1"/>
    <col min="9" max="9" width="11.5703125" hidden="1" customWidth="1"/>
    <col min="10" max="10" width="12.140625" hidden="1" customWidth="1"/>
    <col min="11" max="12" width="12.5703125" hidden="1" customWidth="1"/>
    <col min="13" max="13" width="12.7109375" hidden="1" customWidth="1"/>
    <col min="14" max="14" width="12.140625" hidden="1" customWidth="1"/>
    <col min="15" max="15" width="13.42578125" hidden="1" customWidth="1"/>
    <col min="16" max="16" width="0" hidden="1" customWidth="1"/>
    <col min="17" max="17" width="12.140625" hidden="1" customWidth="1"/>
    <col min="18" max="18" width="12.85546875" customWidth="1"/>
    <col min="19" max="19" width="11.7109375" customWidth="1"/>
    <col min="20" max="20" width="13" customWidth="1"/>
    <col min="21" max="21" width="11.85546875" customWidth="1"/>
    <col min="22" max="22" width="13.42578125" customWidth="1"/>
    <col min="23" max="23" width="12.140625" customWidth="1"/>
    <col min="24" max="24" width="13.140625" customWidth="1"/>
    <col min="25" max="25" width="12.85546875" customWidth="1"/>
    <col min="26" max="26" width="13" customWidth="1"/>
    <col min="27" max="27" width="12" customWidth="1"/>
    <col min="28" max="28" width="13.28515625" customWidth="1"/>
    <col min="29" max="29" width="0" hidden="1" customWidth="1"/>
  </cols>
  <sheetData>
    <row r="1" spans="1:28" x14ac:dyDescent="0.25">
      <c r="A1" s="243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X1" s="200"/>
    </row>
    <row r="2" spans="1:28" ht="15" customHeight="1" x14ac:dyDescent="0.25">
      <c r="A2" s="219" t="s">
        <v>0</v>
      </c>
      <c r="B2" s="228"/>
      <c r="C2" s="221" t="s">
        <v>1</v>
      </c>
      <c r="D2" s="223" t="s">
        <v>2</v>
      </c>
      <c r="E2" s="221" t="s">
        <v>3</v>
      </c>
      <c r="F2" s="223" t="s">
        <v>4</v>
      </c>
      <c r="G2" s="221" t="s">
        <v>87</v>
      </c>
      <c r="H2" s="223" t="s">
        <v>92</v>
      </c>
      <c r="I2" s="221" t="s">
        <v>96</v>
      </c>
      <c r="J2" s="223" t="s">
        <v>99</v>
      </c>
      <c r="K2" s="221" t="s">
        <v>100</v>
      </c>
      <c r="L2" s="242" t="s">
        <v>103</v>
      </c>
      <c r="M2" s="221" t="s">
        <v>105</v>
      </c>
      <c r="N2" s="219" t="s">
        <v>107</v>
      </c>
      <c r="O2" s="221" t="s">
        <v>108</v>
      </c>
      <c r="Q2" s="223" t="s">
        <v>109</v>
      </c>
      <c r="R2" s="221" t="s">
        <v>115</v>
      </c>
      <c r="S2" s="246" t="s">
        <v>122</v>
      </c>
      <c r="T2" s="234" t="s">
        <v>128</v>
      </c>
      <c r="U2" s="236" t="s">
        <v>137</v>
      </c>
      <c r="V2" s="234" t="s">
        <v>141</v>
      </c>
      <c r="W2" s="236" t="s">
        <v>150</v>
      </c>
      <c r="X2" s="234" t="s">
        <v>151</v>
      </c>
      <c r="Y2" s="236" t="s">
        <v>162</v>
      </c>
      <c r="Z2" s="234" t="s">
        <v>163</v>
      </c>
      <c r="AA2" s="236" t="s">
        <v>171</v>
      </c>
      <c r="AB2" s="234" t="s">
        <v>170</v>
      </c>
    </row>
    <row r="3" spans="1:28" ht="15" customHeight="1" x14ac:dyDescent="0.25">
      <c r="A3" s="220"/>
      <c r="B3" s="229"/>
      <c r="C3" s="222"/>
      <c r="D3" s="224"/>
      <c r="E3" s="222"/>
      <c r="F3" s="224"/>
      <c r="G3" s="222"/>
      <c r="H3" s="225"/>
      <c r="I3" s="222"/>
      <c r="J3" s="224"/>
      <c r="K3" s="222"/>
      <c r="L3" s="242"/>
      <c r="M3" s="222"/>
      <c r="N3" s="220"/>
      <c r="O3" s="222"/>
      <c r="Q3" s="224"/>
      <c r="R3" s="222"/>
      <c r="S3" s="225"/>
      <c r="T3" s="235"/>
      <c r="U3" s="237"/>
      <c r="V3" s="235"/>
      <c r="W3" s="237"/>
      <c r="X3" s="235"/>
      <c r="Y3" s="237"/>
      <c r="Z3" s="235"/>
      <c r="AA3" s="237"/>
      <c r="AB3" s="235"/>
    </row>
    <row r="4" spans="1:28" x14ac:dyDescent="0.25">
      <c r="A4" s="230" t="s">
        <v>5</v>
      </c>
      <c r="B4" s="231"/>
      <c r="C4" s="40">
        <f t="shared" ref="C4:J4" si="0">SUM(C5:C33)</f>
        <v>20630</v>
      </c>
      <c r="D4" s="41">
        <f t="shared" si="0"/>
        <v>17224.599999999999</v>
      </c>
      <c r="E4" s="41">
        <f t="shared" si="0"/>
        <v>15850</v>
      </c>
      <c r="F4" s="41">
        <f t="shared" si="0"/>
        <v>13484.960000000001</v>
      </c>
      <c r="G4" s="42">
        <f t="shared" si="0"/>
        <v>18420</v>
      </c>
      <c r="H4" s="43">
        <f t="shared" si="0"/>
        <v>15799.61</v>
      </c>
      <c r="I4" s="41">
        <f t="shared" si="0"/>
        <v>23254</v>
      </c>
      <c r="J4" s="41">
        <f t="shared" si="0"/>
        <v>20498.800000000003</v>
      </c>
      <c r="K4" s="41">
        <f>SUM(K5:K28:K29:K33)</f>
        <v>18000</v>
      </c>
      <c r="L4" s="41">
        <f>SUM(L5:L28:L29:L33)</f>
        <v>14923.880000000003</v>
      </c>
      <c r="M4" s="41">
        <f>SUM(M5:M28:M29:M33)</f>
        <v>18170</v>
      </c>
      <c r="N4" s="117">
        <f>SUM(N5:N28:N29:N33)</f>
        <v>17061.639999999996</v>
      </c>
      <c r="O4" s="41">
        <f>SUM(O5:O28:O29:O33)</f>
        <v>19270</v>
      </c>
      <c r="P4" s="41">
        <f>SUM(P5:P28:P29:P33)</f>
        <v>0</v>
      </c>
      <c r="Q4" s="41">
        <f>SUM(Q5:Q28:Q29:Q33)</f>
        <v>19989.810000000001</v>
      </c>
      <c r="R4" s="41">
        <f>SUM(R5:R28:R29:R33)</f>
        <v>21420</v>
      </c>
      <c r="S4" s="41">
        <f>SUM(S5:S28:S29:S33)</f>
        <v>18949.460000000003</v>
      </c>
      <c r="T4" s="41">
        <f>SUM(T5:T28:T29:T33)</f>
        <v>19828</v>
      </c>
      <c r="U4" s="41">
        <f>SUM(U5:U28:U29:U33)</f>
        <v>14800.07</v>
      </c>
      <c r="V4" s="2">
        <f>SUM(V5:V29:V30:V33)</f>
        <v>19309</v>
      </c>
      <c r="W4" s="2">
        <f>SUM(W5:W29:W30:W33)</f>
        <v>18734.37</v>
      </c>
      <c r="X4" s="2">
        <f>SUM(X5:X29:X30:X33)</f>
        <v>25515</v>
      </c>
      <c r="Y4" s="2">
        <f>SUM(Y5:Y29:Y30:Y33)</f>
        <v>19415.079999999998</v>
      </c>
      <c r="Z4" s="2">
        <f>SUM(Z5:Z29:Z30:Z33)</f>
        <v>17270</v>
      </c>
      <c r="AA4" s="2">
        <f>SUM(AA5:AA29:AA30:AA33)</f>
        <v>15145.930000000002</v>
      </c>
      <c r="AB4" s="2">
        <f>SUM(AB5:AB29:AB30:AB33)</f>
        <v>20700</v>
      </c>
    </row>
    <row r="5" spans="1:28" x14ac:dyDescent="0.25">
      <c r="A5" s="226" t="s">
        <v>152</v>
      </c>
      <c r="B5" s="227"/>
      <c r="C5" s="39">
        <v>100</v>
      </c>
      <c r="D5" s="44">
        <v>47.69</v>
      </c>
      <c r="E5" s="44">
        <v>100</v>
      </c>
      <c r="F5" s="44">
        <v>110.79</v>
      </c>
      <c r="G5" s="44">
        <v>120</v>
      </c>
      <c r="H5" s="45">
        <v>181.23</v>
      </c>
      <c r="I5" s="46">
        <v>200</v>
      </c>
      <c r="J5" s="47">
        <v>179.58</v>
      </c>
      <c r="K5" s="44">
        <v>200</v>
      </c>
      <c r="L5" s="44">
        <v>92.39</v>
      </c>
      <c r="M5" s="1">
        <v>100</v>
      </c>
      <c r="N5" s="118">
        <v>194.87</v>
      </c>
      <c r="O5" s="1">
        <v>200</v>
      </c>
      <c r="Q5" s="78">
        <v>168.95</v>
      </c>
      <c r="R5" s="1">
        <v>200</v>
      </c>
      <c r="S5" s="1">
        <v>143.94999999999999</v>
      </c>
      <c r="T5" s="1">
        <v>170</v>
      </c>
      <c r="U5" s="1">
        <v>2416.8000000000002</v>
      </c>
      <c r="V5" s="1">
        <v>2500</v>
      </c>
      <c r="W5" s="196">
        <v>2784.14</v>
      </c>
      <c r="X5" s="1">
        <v>2850</v>
      </c>
      <c r="Y5" s="208">
        <v>2454.09</v>
      </c>
      <c r="Z5" s="1">
        <v>2500</v>
      </c>
      <c r="AA5" s="1">
        <v>2483.4</v>
      </c>
      <c r="AB5" s="1">
        <v>2500</v>
      </c>
    </row>
    <row r="6" spans="1:28" x14ac:dyDescent="0.25">
      <c r="A6" s="226" t="s">
        <v>6</v>
      </c>
      <c r="B6" s="227"/>
      <c r="C6" s="39">
        <v>1550</v>
      </c>
      <c r="D6" s="44">
        <v>1217.79</v>
      </c>
      <c r="E6" s="44">
        <v>1400</v>
      </c>
      <c r="F6" s="44">
        <v>1307.52</v>
      </c>
      <c r="G6" s="44">
        <v>1400</v>
      </c>
      <c r="H6" s="45">
        <v>1773.2</v>
      </c>
      <c r="I6" s="46">
        <v>2000</v>
      </c>
      <c r="J6" s="47">
        <v>1613.86</v>
      </c>
      <c r="K6" s="44">
        <v>1700</v>
      </c>
      <c r="L6" s="44">
        <v>1526.47</v>
      </c>
      <c r="M6" s="1">
        <v>1700</v>
      </c>
      <c r="N6" s="118">
        <v>2023.96</v>
      </c>
      <c r="O6" s="1">
        <v>2100</v>
      </c>
      <c r="Q6" s="78">
        <v>2465.29</v>
      </c>
      <c r="R6" s="1">
        <v>2400</v>
      </c>
      <c r="S6" s="1">
        <v>1920.72</v>
      </c>
      <c r="T6" s="1">
        <v>2200</v>
      </c>
      <c r="U6" s="1"/>
      <c r="V6" s="1"/>
      <c r="W6" s="196"/>
      <c r="X6" s="1"/>
      <c r="Y6" s="208"/>
      <c r="Z6" s="1"/>
      <c r="AA6" s="1"/>
      <c r="AB6" s="1"/>
    </row>
    <row r="7" spans="1:28" x14ac:dyDescent="0.25">
      <c r="A7" s="226" t="s">
        <v>7</v>
      </c>
      <c r="B7" s="227"/>
      <c r="C7" s="39">
        <v>1200</v>
      </c>
      <c r="D7" s="44">
        <v>1021.08</v>
      </c>
      <c r="E7" s="44">
        <v>700</v>
      </c>
      <c r="F7" s="44">
        <v>990.4</v>
      </c>
      <c r="G7" s="44">
        <v>1100</v>
      </c>
      <c r="H7" s="45">
        <v>900.78</v>
      </c>
      <c r="I7" s="46">
        <v>1100</v>
      </c>
      <c r="J7" s="47">
        <v>1070.06</v>
      </c>
      <c r="K7" s="44">
        <v>1100</v>
      </c>
      <c r="L7" s="44">
        <v>851.42</v>
      </c>
      <c r="M7" s="1">
        <v>1100</v>
      </c>
      <c r="N7" s="118">
        <v>1203.6099999999999</v>
      </c>
      <c r="O7" s="1">
        <v>1300</v>
      </c>
      <c r="Q7" s="78">
        <v>1200.03</v>
      </c>
      <c r="R7" s="1">
        <v>1300</v>
      </c>
      <c r="S7" s="1">
        <v>1180</v>
      </c>
      <c r="T7" s="1">
        <v>1300</v>
      </c>
      <c r="U7" s="1">
        <v>1004.37</v>
      </c>
      <c r="V7" s="1">
        <v>1100</v>
      </c>
      <c r="W7" s="196">
        <v>1239.1500000000001</v>
      </c>
      <c r="X7" s="1">
        <v>1300</v>
      </c>
      <c r="Y7" s="208">
        <v>790.57</v>
      </c>
      <c r="Z7" s="1">
        <v>1100</v>
      </c>
      <c r="AA7" s="1">
        <v>951.05</v>
      </c>
      <c r="AB7" s="1">
        <v>1000</v>
      </c>
    </row>
    <row r="8" spans="1:28" x14ac:dyDescent="0.25">
      <c r="A8" s="226" t="s">
        <v>8</v>
      </c>
      <c r="B8" s="227"/>
      <c r="C8" s="39">
        <v>150</v>
      </c>
      <c r="D8" s="44">
        <v>49.5</v>
      </c>
      <c r="E8" s="44"/>
      <c r="F8" s="44">
        <v>138</v>
      </c>
      <c r="G8" s="44">
        <v>150</v>
      </c>
      <c r="H8" s="45"/>
      <c r="I8" s="46">
        <v>140</v>
      </c>
      <c r="J8" s="47"/>
      <c r="K8" s="44"/>
      <c r="L8" s="44">
        <v>74.62</v>
      </c>
      <c r="M8" s="1">
        <v>50</v>
      </c>
      <c r="N8" s="118">
        <v>39.520000000000003</v>
      </c>
      <c r="O8" s="1">
        <v>50</v>
      </c>
      <c r="Q8" s="78">
        <v>13.3</v>
      </c>
      <c r="R8" s="1">
        <v>50</v>
      </c>
      <c r="S8" s="1">
        <v>31.78</v>
      </c>
      <c r="T8" s="1">
        <v>100</v>
      </c>
      <c r="U8" s="1"/>
      <c r="V8" s="1">
        <v>100</v>
      </c>
      <c r="W8" s="196"/>
      <c r="X8" s="1"/>
      <c r="Y8" s="208"/>
      <c r="Z8" s="1"/>
      <c r="AA8" s="1">
        <v>27.54</v>
      </c>
      <c r="AB8" s="1"/>
    </row>
    <row r="9" spans="1:28" x14ac:dyDescent="0.25">
      <c r="A9" s="226" t="s">
        <v>89</v>
      </c>
      <c r="B9" s="227"/>
      <c r="C9" s="39">
        <v>230</v>
      </c>
      <c r="D9" s="44">
        <v>530.04999999999995</v>
      </c>
      <c r="E9" s="44">
        <v>300</v>
      </c>
      <c r="F9" s="44">
        <v>1265.57</v>
      </c>
      <c r="G9" s="44">
        <v>200</v>
      </c>
      <c r="H9" s="45">
        <v>177.17</v>
      </c>
      <c r="I9" s="46">
        <v>300</v>
      </c>
      <c r="J9" s="47"/>
      <c r="K9" s="44">
        <v>500</v>
      </c>
      <c r="L9" s="44">
        <v>597.15</v>
      </c>
      <c r="M9" s="1">
        <v>600</v>
      </c>
      <c r="N9" s="118"/>
      <c r="O9" s="1">
        <v>300</v>
      </c>
      <c r="Q9" s="78">
        <v>381.11</v>
      </c>
      <c r="R9" s="1">
        <v>300</v>
      </c>
      <c r="S9" s="1">
        <v>18.899999999999999</v>
      </c>
      <c r="T9" s="1">
        <v>100</v>
      </c>
      <c r="U9" s="1">
        <v>71.66</v>
      </c>
      <c r="V9" s="1">
        <v>100</v>
      </c>
      <c r="W9" s="196">
        <v>71.849999999999994</v>
      </c>
      <c r="X9" s="1"/>
      <c r="Y9" s="208"/>
      <c r="Z9" s="1"/>
      <c r="AA9" s="1"/>
      <c r="AB9" s="1"/>
    </row>
    <row r="10" spans="1:28" ht="15.6" customHeight="1" x14ac:dyDescent="0.25">
      <c r="A10" s="226" t="s">
        <v>9</v>
      </c>
      <c r="B10" s="227"/>
      <c r="C10" s="39">
        <v>300</v>
      </c>
      <c r="D10" s="44">
        <v>38.130000000000003</v>
      </c>
      <c r="E10" s="44">
        <v>100</v>
      </c>
      <c r="F10" s="44"/>
      <c r="G10" s="44">
        <v>100</v>
      </c>
      <c r="H10" s="45"/>
      <c r="I10" s="46">
        <v>100</v>
      </c>
      <c r="J10" s="47"/>
      <c r="K10" s="44">
        <v>100</v>
      </c>
      <c r="L10" s="44">
        <v>26.07</v>
      </c>
      <c r="M10" s="1">
        <v>600</v>
      </c>
      <c r="N10" s="118"/>
      <c r="O10" s="1">
        <v>300</v>
      </c>
      <c r="Q10" s="78"/>
      <c r="R10" s="1">
        <v>300</v>
      </c>
      <c r="S10" s="1"/>
      <c r="T10" s="1"/>
      <c r="U10" s="1"/>
      <c r="V10" s="1"/>
      <c r="W10" s="196"/>
      <c r="X10" s="1"/>
      <c r="Y10" s="208"/>
      <c r="Z10" s="1"/>
      <c r="AA10" s="1"/>
      <c r="AB10" s="1"/>
    </row>
    <row r="11" spans="1:28" x14ac:dyDescent="0.25">
      <c r="A11" s="226" t="s">
        <v>10</v>
      </c>
      <c r="B11" s="227"/>
      <c r="C11" s="39">
        <v>1500</v>
      </c>
      <c r="D11" s="44">
        <v>1459.47</v>
      </c>
      <c r="E11" s="44">
        <v>750</v>
      </c>
      <c r="F11" s="44">
        <v>392.81</v>
      </c>
      <c r="G11" s="44">
        <v>750</v>
      </c>
      <c r="H11" s="45">
        <v>1273.69</v>
      </c>
      <c r="I11" s="46">
        <v>1200</v>
      </c>
      <c r="J11" s="47">
        <v>339.55</v>
      </c>
      <c r="K11" s="44">
        <v>500</v>
      </c>
      <c r="L11" s="44">
        <v>489.62</v>
      </c>
      <c r="M11" s="1">
        <v>550</v>
      </c>
      <c r="N11" s="118">
        <v>433.45</v>
      </c>
      <c r="O11" s="1">
        <v>550</v>
      </c>
      <c r="Q11" s="78">
        <v>512.23</v>
      </c>
      <c r="R11" s="1">
        <v>550</v>
      </c>
      <c r="S11" s="1">
        <v>218.75</v>
      </c>
      <c r="T11" s="1">
        <v>550</v>
      </c>
      <c r="U11" s="1">
        <v>200.81</v>
      </c>
      <c r="V11" s="1">
        <v>300</v>
      </c>
      <c r="W11" s="196">
        <v>142.75</v>
      </c>
      <c r="X11" s="1">
        <v>300</v>
      </c>
      <c r="Y11" s="208">
        <v>160.26</v>
      </c>
      <c r="Z11" s="1">
        <v>300</v>
      </c>
      <c r="AA11" s="1">
        <v>269.85000000000002</v>
      </c>
      <c r="AB11" s="1">
        <v>300</v>
      </c>
    </row>
    <row r="12" spans="1:28" x14ac:dyDescent="0.25">
      <c r="A12" s="226" t="s">
        <v>11</v>
      </c>
      <c r="B12" s="227"/>
      <c r="C12" s="39">
        <v>2000</v>
      </c>
      <c r="D12" s="44">
        <v>243.48</v>
      </c>
      <c r="E12" s="44">
        <v>300</v>
      </c>
      <c r="F12" s="44">
        <v>350.46</v>
      </c>
      <c r="G12" s="44">
        <v>400</v>
      </c>
      <c r="H12" s="45">
        <v>236.73</v>
      </c>
      <c r="I12" s="46">
        <v>400</v>
      </c>
      <c r="J12" s="47">
        <v>990.97</v>
      </c>
      <c r="K12" s="44">
        <v>1000</v>
      </c>
      <c r="L12" s="44">
        <v>313.18</v>
      </c>
      <c r="M12" s="1">
        <v>600</v>
      </c>
      <c r="N12" s="118">
        <v>359.32</v>
      </c>
      <c r="O12" s="1">
        <v>600</v>
      </c>
      <c r="Q12" s="78">
        <v>2256.1</v>
      </c>
      <c r="R12" s="1">
        <v>1000</v>
      </c>
      <c r="S12" s="1">
        <v>805.27</v>
      </c>
      <c r="T12" s="1">
        <v>1000</v>
      </c>
      <c r="U12" s="1">
        <v>256.38</v>
      </c>
      <c r="V12" s="1">
        <v>500</v>
      </c>
      <c r="W12" s="196">
        <v>410.56</v>
      </c>
      <c r="X12" s="1">
        <v>1000</v>
      </c>
      <c r="Y12" s="208">
        <v>681.96</v>
      </c>
      <c r="Z12" s="1">
        <v>800</v>
      </c>
      <c r="AA12" s="1">
        <v>550.17999999999995</v>
      </c>
      <c r="AB12" s="1">
        <v>600</v>
      </c>
    </row>
    <row r="13" spans="1:28" x14ac:dyDescent="0.25">
      <c r="A13" s="226" t="s">
        <v>12</v>
      </c>
      <c r="B13" s="227"/>
      <c r="C13" s="39">
        <v>2000</v>
      </c>
      <c r="D13" s="44">
        <v>1891.86</v>
      </c>
      <c r="E13" s="44">
        <v>1500</v>
      </c>
      <c r="F13" s="44">
        <v>765.72</v>
      </c>
      <c r="G13" s="44">
        <v>1500</v>
      </c>
      <c r="H13" s="45">
        <v>1467.11</v>
      </c>
      <c r="I13" s="46">
        <v>1500</v>
      </c>
      <c r="J13" s="47">
        <v>3284.45</v>
      </c>
      <c r="K13" s="44">
        <v>2500</v>
      </c>
      <c r="L13" s="44">
        <v>2434.5</v>
      </c>
      <c r="M13" s="1">
        <v>2000</v>
      </c>
      <c r="N13" s="118">
        <v>1117.93</v>
      </c>
      <c r="O13" s="1">
        <v>2000</v>
      </c>
      <c r="Q13" s="78">
        <v>1538.2</v>
      </c>
      <c r="R13" s="1">
        <v>2000</v>
      </c>
      <c r="S13" s="1">
        <v>1689.63</v>
      </c>
      <c r="T13" s="1">
        <v>348</v>
      </c>
      <c r="U13" s="1">
        <v>41.05</v>
      </c>
      <c r="V13" s="1">
        <v>1000</v>
      </c>
      <c r="W13" s="196">
        <v>1034.24</v>
      </c>
      <c r="X13" s="1">
        <v>700</v>
      </c>
      <c r="Y13" s="208">
        <v>1677.15</v>
      </c>
      <c r="Z13" s="1">
        <v>1000</v>
      </c>
      <c r="AA13" s="1">
        <v>961.14</v>
      </c>
      <c r="AB13" s="1">
        <v>2000</v>
      </c>
    </row>
    <row r="14" spans="1:28" x14ac:dyDescent="0.25">
      <c r="A14" s="226" t="s">
        <v>13</v>
      </c>
      <c r="B14" s="227"/>
      <c r="C14" s="39">
        <v>250</v>
      </c>
      <c r="D14" s="44">
        <v>26.32</v>
      </c>
      <c r="E14" s="44">
        <v>200</v>
      </c>
      <c r="F14" s="44">
        <v>312.54000000000002</v>
      </c>
      <c r="G14" s="44">
        <v>100</v>
      </c>
      <c r="H14" s="45">
        <v>203.02</v>
      </c>
      <c r="I14" s="46">
        <v>300</v>
      </c>
      <c r="J14" s="47">
        <v>243.05</v>
      </c>
      <c r="K14" s="44">
        <v>300</v>
      </c>
      <c r="L14" s="44">
        <v>433.3</v>
      </c>
      <c r="M14" s="1">
        <v>500</v>
      </c>
      <c r="N14" s="118">
        <v>479.97</v>
      </c>
      <c r="O14" s="1">
        <v>500</v>
      </c>
      <c r="Q14" s="78">
        <v>354.24</v>
      </c>
      <c r="R14" s="1">
        <v>500</v>
      </c>
      <c r="S14" s="1">
        <v>295.77999999999997</v>
      </c>
      <c r="T14" s="1">
        <v>350</v>
      </c>
      <c r="U14" s="1">
        <v>48.6</v>
      </c>
      <c r="V14" s="1">
        <v>350</v>
      </c>
      <c r="W14" s="196">
        <v>292.95</v>
      </c>
      <c r="X14" s="1">
        <v>300</v>
      </c>
      <c r="Y14" s="208">
        <v>128.44999999999999</v>
      </c>
      <c r="Z14" s="1">
        <v>200</v>
      </c>
      <c r="AA14" s="1"/>
      <c r="AB14" s="1">
        <v>200</v>
      </c>
    </row>
    <row r="15" spans="1:28" x14ac:dyDescent="0.25">
      <c r="A15" s="226" t="s">
        <v>14</v>
      </c>
      <c r="B15" s="227"/>
      <c r="C15" s="39">
        <v>1500</v>
      </c>
      <c r="D15" s="44">
        <v>309.85000000000002</v>
      </c>
      <c r="E15" s="44">
        <v>600</v>
      </c>
      <c r="F15" s="44">
        <v>720.58</v>
      </c>
      <c r="G15" s="44">
        <v>500</v>
      </c>
      <c r="H15" s="45">
        <v>588.63</v>
      </c>
      <c r="I15" s="46">
        <v>600</v>
      </c>
      <c r="J15" s="47">
        <v>518.76</v>
      </c>
      <c r="K15" s="44">
        <v>600</v>
      </c>
      <c r="L15" s="44">
        <v>767.93</v>
      </c>
      <c r="M15" s="1">
        <v>700</v>
      </c>
      <c r="N15" s="118">
        <v>281.58</v>
      </c>
      <c r="O15" s="1">
        <v>800</v>
      </c>
      <c r="Q15" s="78">
        <v>487.14</v>
      </c>
      <c r="R15" s="1">
        <v>800</v>
      </c>
      <c r="S15" s="1">
        <v>315.95</v>
      </c>
      <c r="T15" s="1">
        <v>500</v>
      </c>
      <c r="U15" s="1">
        <v>715.29</v>
      </c>
      <c r="V15" s="1">
        <v>500</v>
      </c>
      <c r="W15" s="196">
        <v>379.5</v>
      </c>
      <c r="X15" s="1">
        <v>500</v>
      </c>
      <c r="Y15" s="208">
        <v>95.71</v>
      </c>
      <c r="Z15" s="1">
        <v>200</v>
      </c>
      <c r="AA15" s="1">
        <v>152.5</v>
      </c>
      <c r="AB15" s="1">
        <v>200</v>
      </c>
    </row>
    <row r="16" spans="1:28" x14ac:dyDescent="0.25">
      <c r="A16" s="48" t="s">
        <v>15</v>
      </c>
      <c r="B16" s="48"/>
      <c r="C16" s="39">
        <v>200</v>
      </c>
      <c r="D16" s="44">
        <v>354.17</v>
      </c>
      <c r="E16" s="44">
        <v>200</v>
      </c>
      <c r="F16" s="44">
        <v>430.85</v>
      </c>
      <c r="G16" s="44">
        <v>200</v>
      </c>
      <c r="H16" s="45">
        <v>320.39</v>
      </c>
      <c r="I16" s="46">
        <v>200</v>
      </c>
      <c r="J16" s="47">
        <v>182.86</v>
      </c>
      <c r="K16" s="44">
        <v>200</v>
      </c>
      <c r="L16" s="44">
        <v>108.04</v>
      </c>
      <c r="M16" s="1">
        <v>300</v>
      </c>
      <c r="N16" s="118">
        <v>477.54</v>
      </c>
      <c r="O16" s="1">
        <v>500</v>
      </c>
      <c r="Q16" s="78">
        <v>161.36000000000001</v>
      </c>
      <c r="R16" s="1">
        <v>300</v>
      </c>
      <c r="S16" s="1">
        <v>379.04</v>
      </c>
      <c r="T16" s="1">
        <v>500</v>
      </c>
      <c r="U16" s="1">
        <v>144.11000000000001</v>
      </c>
      <c r="V16" s="1">
        <v>200</v>
      </c>
      <c r="W16" s="196">
        <v>83.9</v>
      </c>
      <c r="X16" s="1">
        <v>100</v>
      </c>
      <c r="Y16" s="208">
        <v>96.94</v>
      </c>
      <c r="Z16" s="1">
        <v>100</v>
      </c>
      <c r="AA16" s="1">
        <v>592.22</v>
      </c>
      <c r="AB16" s="1">
        <v>600</v>
      </c>
    </row>
    <row r="17" spans="1:28" x14ac:dyDescent="0.25">
      <c r="A17" s="167" t="s">
        <v>142</v>
      </c>
      <c r="B17" s="168"/>
      <c r="C17" s="39"/>
      <c r="D17" s="44"/>
      <c r="E17" s="44"/>
      <c r="F17" s="44"/>
      <c r="G17" s="44"/>
      <c r="H17" s="45"/>
      <c r="I17" s="46"/>
      <c r="J17" s="47"/>
      <c r="K17" s="44"/>
      <c r="L17" s="44"/>
      <c r="M17" s="1"/>
      <c r="N17" s="118"/>
      <c r="O17" s="1"/>
      <c r="Q17" s="78"/>
      <c r="R17" s="1"/>
      <c r="S17" s="1"/>
      <c r="T17" s="1"/>
      <c r="U17" s="1">
        <v>200</v>
      </c>
      <c r="V17" s="1">
        <v>250</v>
      </c>
      <c r="W17" s="196">
        <v>250</v>
      </c>
      <c r="X17" s="1">
        <v>250</v>
      </c>
      <c r="Y17" s="208"/>
      <c r="Z17" s="1">
        <v>400</v>
      </c>
      <c r="AA17" s="1">
        <v>200</v>
      </c>
      <c r="AB17" s="1">
        <v>200</v>
      </c>
    </row>
    <row r="18" spans="1:28" x14ac:dyDescent="0.25">
      <c r="A18" s="226" t="s">
        <v>153</v>
      </c>
      <c r="B18" s="227"/>
      <c r="C18" s="39">
        <v>800</v>
      </c>
      <c r="D18" s="44">
        <v>1140.76</v>
      </c>
      <c r="E18" s="44">
        <v>1200</v>
      </c>
      <c r="F18" s="44"/>
      <c r="G18" s="44">
        <v>1500</v>
      </c>
      <c r="H18" s="45"/>
      <c r="I18" s="46">
        <v>6464</v>
      </c>
      <c r="J18" s="47">
        <v>5142.32</v>
      </c>
      <c r="K18" s="44">
        <v>1500</v>
      </c>
      <c r="L18" s="44">
        <v>291.70999999999998</v>
      </c>
      <c r="M18" s="1">
        <v>1200</v>
      </c>
      <c r="N18" s="118">
        <v>2847.87</v>
      </c>
      <c r="O18" s="1">
        <v>1500</v>
      </c>
      <c r="Q18" s="78">
        <v>597.33000000000004</v>
      </c>
      <c r="R18" s="1">
        <v>1500</v>
      </c>
      <c r="S18" s="1">
        <v>558</v>
      </c>
      <c r="T18" s="1">
        <v>1500</v>
      </c>
      <c r="U18" s="1">
        <v>379.5</v>
      </c>
      <c r="V18" s="1">
        <v>800</v>
      </c>
      <c r="W18" s="196">
        <v>238.2</v>
      </c>
      <c r="X18" s="1">
        <v>6700</v>
      </c>
      <c r="Y18" s="208">
        <v>5962.8</v>
      </c>
      <c r="Z18" s="1">
        <v>1500</v>
      </c>
      <c r="AA18" s="1">
        <v>1011.72</v>
      </c>
      <c r="AB18" s="1">
        <v>3000</v>
      </c>
    </row>
    <row r="19" spans="1:28" x14ac:dyDescent="0.25">
      <c r="A19" s="226" t="s">
        <v>172</v>
      </c>
      <c r="B19" s="227"/>
      <c r="C19" s="39">
        <v>800</v>
      </c>
      <c r="D19" s="44">
        <v>355.3</v>
      </c>
      <c r="E19" s="44">
        <v>400</v>
      </c>
      <c r="F19" s="44">
        <v>377</v>
      </c>
      <c r="G19" s="44">
        <v>400</v>
      </c>
      <c r="H19" s="45">
        <v>459.82</v>
      </c>
      <c r="I19" s="46">
        <v>500</v>
      </c>
      <c r="J19" s="47">
        <v>406</v>
      </c>
      <c r="K19" s="44">
        <v>500</v>
      </c>
      <c r="L19" s="44">
        <v>493</v>
      </c>
      <c r="M19" s="1">
        <v>550</v>
      </c>
      <c r="N19" s="118">
        <v>522</v>
      </c>
      <c r="O19" s="1">
        <v>600</v>
      </c>
      <c r="Q19" s="78">
        <v>555</v>
      </c>
      <c r="R19" s="1">
        <v>600</v>
      </c>
      <c r="S19" s="1">
        <v>570</v>
      </c>
      <c r="T19" s="1">
        <v>600</v>
      </c>
      <c r="U19" s="1">
        <v>600</v>
      </c>
      <c r="V19" s="1">
        <v>660</v>
      </c>
      <c r="W19" s="196">
        <v>660</v>
      </c>
      <c r="X19" s="1">
        <v>675</v>
      </c>
      <c r="Y19" s="208">
        <v>855</v>
      </c>
      <c r="Z19" s="1">
        <v>1200</v>
      </c>
      <c r="AA19" s="1">
        <v>708</v>
      </c>
      <c r="AB19" s="1">
        <v>800</v>
      </c>
    </row>
    <row r="20" spans="1:28" x14ac:dyDescent="0.25">
      <c r="A20" s="226" t="s">
        <v>16</v>
      </c>
      <c r="B20" s="227"/>
      <c r="C20" s="39">
        <v>1700</v>
      </c>
      <c r="D20" s="44">
        <v>2551.14</v>
      </c>
      <c r="E20" s="44">
        <v>1700</v>
      </c>
      <c r="F20" s="44">
        <v>986.12</v>
      </c>
      <c r="G20" s="44">
        <v>1500</v>
      </c>
      <c r="H20" s="45">
        <v>423.41</v>
      </c>
      <c r="I20" s="46">
        <v>1000</v>
      </c>
      <c r="J20" s="47">
        <v>473.62</v>
      </c>
      <c r="K20" s="44">
        <v>500</v>
      </c>
      <c r="L20" s="44">
        <v>136.53</v>
      </c>
      <c r="M20" s="1">
        <v>500</v>
      </c>
      <c r="N20" s="118">
        <v>450.72</v>
      </c>
      <c r="O20" s="1">
        <v>500</v>
      </c>
      <c r="Q20" s="78">
        <v>1187.1099999999999</v>
      </c>
      <c r="R20" s="1">
        <v>800</v>
      </c>
      <c r="S20" s="1">
        <v>577.12</v>
      </c>
      <c r="T20" s="1">
        <v>800</v>
      </c>
      <c r="U20" s="1">
        <v>320.02999999999997</v>
      </c>
      <c r="V20" s="1">
        <v>500</v>
      </c>
      <c r="W20" s="196">
        <v>620.16</v>
      </c>
      <c r="X20" s="1">
        <v>500</v>
      </c>
      <c r="Y20" s="208">
        <v>103.01</v>
      </c>
      <c r="Z20" s="1">
        <v>300</v>
      </c>
      <c r="AA20" s="1">
        <v>169.34</v>
      </c>
      <c r="AB20" s="1">
        <v>1500</v>
      </c>
    </row>
    <row r="21" spans="1:28" x14ac:dyDescent="0.25">
      <c r="A21" s="226" t="s">
        <v>17</v>
      </c>
      <c r="B21" s="227"/>
      <c r="C21" s="39">
        <v>500</v>
      </c>
      <c r="D21" s="44">
        <v>1357.06</v>
      </c>
      <c r="E21" s="44">
        <v>800</v>
      </c>
      <c r="F21" s="44">
        <v>125.68</v>
      </c>
      <c r="G21" s="44">
        <v>500</v>
      </c>
      <c r="H21" s="45">
        <v>347.19</v>
      </c>
      <c r="I21" s="46">
        <v>500</v>
      </c>
      <c r="J21" s="47">
        <v>517.35</v>
      </c>
      <c r="K21" s="44">
        <v>500</v>
      </c>
      <c r="L21" s="44">
        <v>244.48</v>
      </c>
      <c r="M21" s="1">
        <v>600</v>
      </c>
      <c r="N21" s="118">
        <v>567.65</v>
      </c>
      <c r="O21" s="1">
        <v>600</v>
      </c>
      <c r="Q21" s="78">
        <v>439.46</v>
      </c>
      <c r="R21" s="1">
        <v>600</v>
      </c>
      <c r="S21" s="1">
        <v>944.35</v>
      </c>
      <c r="T21" s="1">
        <v>600</v>
      </c>
      <c r="U21" s="1">
        <v>299.08</v>
      </c>
      <c r="V21" s="1">
        <v>500</v>
      </c>
      <c r="W21" s="196">
        <v>196.97</v>
      </c>
      <c r="X21" s="1">
        <v>250</v>
      </c>
      <c r="Y21" s="208">
        <v>83.38</v>
      </c>
      <c r="Z21" s="1">
        <v>300</v>
      </c>
      <c r="AA21" s="1">
        <v>27</v>
      </c>
      <c r="AB21" s="1">
        <v>500</v>
      </c>
    </row>
    <row r="22" spans="1:28" x14ac:dyDescent="0.25">
      <c r="A22" s="226" t="s">
        <v>18</v>
      </c>
      <c r="B22" s="227"/>
      <c r="C22" s="39">
        <v>1200</v>
      </c>
      <c r="D22" s="44">
        <v>819.55</v>
      </c>
      <c r="E22" s="44">
        <v>1000</v>
      </c>
      <c r="F22" s="44">
        <v>926.39</v>
      </c>
      <c r="G22" s="44">
        <v>2000</v>
      </c>
      <c r="H22" s="45">
        <v>1575.99</v>
      </c>
      <c r="I22" s="46">
        <v>1600</v>
      </c>
      <c r="J22" s="47">
        <v>1013.83</v>
      </c>
      <c r="K22" s="44">
        <v>1100</v>
      </c>
      <c r="L22" s="44">
        <v>962.94</v>
      </c>
      <c r="M22" s="1">
        <v>1100</v>
      </c>
      <c r="N22" s="118">
        <v>1290.99</v>
      </c>
      <c r="O22" s="1">
        <v>1200</v>
      </c>
      <c r="Q22" s="78">
        <v>1161.8699999999999</v>
      </c>
      <c r="R22" s="1">
        <v>1200</v>
      </c>
      <c r="S22" s="1">
        <v>1148.8</v>
      </c>
      <c r="T22" s="1">
        <v>1500</v>
      </c>
      <c r="U22" s="1">
        <v>1736.56</v>
      </c>
      <c r="V22" s="1">
        <v>1500</v>
      </c>
      <c r="W22" s="196">
        <v>2454.42</v>
      </c>
      <c r="X22" s="1">
        <v>2500</v>
      </c>
      <c r="Y22" s="208">
        <v>1341.59</v>
      </c>
      <c r="Z22" s="1">
        <v>1500</v>
      </c>
      <c r="AA22" s="1">
        <v>712.37</v>
      </c>
      <c r="AB22" s="1">
        <v>1500</v>
      </c>
    </row>
    <row r="23" spans="1:28" x14ac:dyDescent="0.25">
      <c r="A23" s="226" t="s">
        <v>143</v>
      </c>
      <c r="B23" s="227"/>
      <c r="C23" s="39">
        <v>1500</v>
      </c>
      <c r="D23" s="44">
        <v>1490.17</v>
      </c>
      <c r="E23" s="44">
        <v>1500</v>
      </c>
      <c r="F23" s="44">
        <v>1493.65</v>
      </c>
      <c r="G23" s="44">
        <v>1500</v>
      </c>
      <c r="H23" s="45">
        <v>1808.2</v>
      </c>
      <c r="I23" s="46">
        <v>1900</v>
      </c>
      <c r="J23" s="47">
        <v>1770.23</v>
      </c>
      <c r="K23" s="44">
        <v>1800</v>
      </c>
      <c r="L23" s="44">
        <v>1851.63</v>
      </c>
      <c r="M23" s="1">
        <v>1900</v>
      </c>
      <c r="N23" s="118">
        <v>1941.23</v>
      </c>
      <c r="O23" s="1">
        <v>2000</v>
      </c>
      <c r="Q23" s="78">
        <v>1348.26</v>
      </c>
      <c r="R23" s="1">
        <v>1300</v>
      </c>
      <c r="S23" s="1">
        <v>1444.86</v>
      </c>
      <c r="T23" s="1">
        <v>1600</v>
      </c>
      <c r="U23" s="1">
        <v>1525.74</v>
      </c>
      <c r="V23" s="1">
        <v>1329</v>
      </c>
      <c r="W23" s="196">
        <v>1164.3699999999999</v>
      </c>
      <c r="X23" s="1">
        <v>760</v>
      </c>
      <c r="Y23" s="208">
        <v>757.7</v>
      </c>
      <c r="Z23" s="1">
        <v>800</v>
      </c>
      <c r="AA23" s="1">
        <v>790.53</v>
      </c>
      <c r="AB23" s="1">
        <v>800</v>
      </c>
    </row>
    <row r="24" spans="1:28" x14ac:dyDescent="0.25">
      <c r="A24" s="165" t="s">
        <v>144</v>
      </c>
      <c r="B24" s="166"/>
      <c r="C24" s="39"/>
      <c r="D24" s="44"/>
      <c r="E24" s="44"/>
      <c r="F24" s="44"/>
      <c r="G24" s="44"/>
      <c r="H24" s="45"/>
      <c r="I24" s="46"/>
      <c r="J24" s="47"/>
      <c r="K24" s="44"/>
      <c r="L24" s="44"/>
      <c r="M24" s="1"/>
      <c r="N24" s="118"/>
      <c r="O24" s="1"/>
      <c r="Q24" s="78"/>
      <c r="R24" s="1"/>
      <c r="S24" s="1"/>
      <c r="T24" s="1"/>
      <c r="U24" s="1"/>
      <c r="V24" s="1">
        <v>430</v>
      </c>
      <c r="W24" s="196">
        <v>419.39</v>
      </c>
      <c r="X24" s="1">
        <v>450</v>
      </c>
      <c r="Y24" s="208">
        <v>243.09</v>
      </c>
      <c r="Z24" s="1">
        <v>320</v>
      </c>
      <c r="AA24" s="1">
        <v>273.61</v>
      </c>
      <c r="AB24" s="1">
        <v>300</v>
      </c>
    </row>
    <row r="25" spans="1:28" x14ac:dyDescent="0.25">
      <c r="A25" s="226" t="s">
        <v>19</v>
      </c>
      <c r="B25" s="227"/>
      <c r="C25" s="39">
        <v>200</v>
      </c>
      <c r="D25" s="44">
        <v>189</v>
      </c>
      <c r="E25" s="44">
        <v>200</v>
      </c>
      <c r="F25" s="44">
        <v>197</v>
      </c>
      <c r="G25" s="44">
        <v>250</v>
      </c>
      <c r="H25" s="45">
        <v>199</v>
      </c>
      <c r="I25" s="46">
        <v>200</v>
      </c>
      <c r="J25" s="47">
        <v>237</v>
      </c>
      <c r="K25" s="44">
        <v>200</v>
      </c>
      <c r="L25" s="44">
        <v>310</v>
      </c>
      <c r="M25" s="1">
        <v>200</v>
      </c>
      <c r="N25" s="118">
        <v>179</v>
      </c>
      <c r="O25" s="1">
        <v>200</v>
      </c>
      <c r="Q25" s="78">
        <v>30</v>
      </c>
      <c r="R25" s="1">
        <v>150</v>
      </c>
      <c r="S25" s="1">
        <v>0</v>
      </c>
      <c r="T25" s="1"/>
      <c r="U25" s="1">
        <v>161.53</v>
      </c>
      <c r="V25" s="1">
        <v>200</v>
      </c>
      <c r="W25" s="196">
        <v>100</v>
      </c>
      <c r="X25" s="1">
        <v>200</v>
      </c>
      <c r="Y25" s="208"/>
      <c r="Z25" s="1">
        <v>200</v>
      </c>
      <c r="AA25" s="1"/>
      <c r="AB25" s="1"/>
    </row>
    <row r="26" spans="1:28" x14ac:dyDescent="0.25">
      <c r="A26" s="49" t="s">
        <v>93</v>
      </c>
      <c r="B26" s="50"/>
      <c r="C26" s="39"/>
      <c r="D26" s="44"/>
      <c r="E26" s="44"/>
      <c r="F26" s="44"/>
      <c r="G26" s="44"/>
      <c r="H26" s="45">
        <v>100</v>
      </c>
      <c r="I26" s="46"/>
      <c r="J26" s="47"/>
      <c r="K26" s="44">
        <v>200</v>
      </c>
      <c r="L26" s="44">
        <v>100</v>
      </c>
      <c r="M26" s="1">
        <v>200</v>
      </c>
      <c r="N26" s="118"/>
      <c r="O26" s="1">
        <v>200</v>
      </c>
      <c r="Q26" s="78"/>
      <c r="R26" s="1"/>
      <c r="S26" s="1">
        <v>100</v>
      </c>
      <c r="T26" s="1">
        <v>200</v>
      </c>
      <c r="U26" s="1"/>
      <c r="V26" s="1"/>
      <c r="W26" s="196"/>
      <c r="X26" s="1"/>
      <c r="Y26" s="208"/>
      <c r="Z26" s="1">
        <v>200</v>
      </c>
      <c r="AA26" s="1"/>
      <c r="AB26" s="1">
        <v>100</v>
      </c>
    </row>
    <row r="27" spans="1:28" x14ac:dyDescent="0.25">
      <c r="A27" s="226" t="s">
        <v>20</v>
      </c>
      <c r="B27" s="227"/>
      <c r="C27" s="39">
        <v>200</v>
      </c>
      <c r="D27" s="44">
        <v>40.25</v>
      </c>
      <c r="E27" s="44"/>
      <c r="F27" s="44">
        <v>41.1</v>
      </c>
      <c r="G27" s="44">
        <v>50</v>
      </c>
      <c r="H27" s="45">
        <v>162.74</v>
      </c>
      <c r="I27" s="46">
        <v>100</v>
      </c>
      <c r="J27" s="47">
        <v>75.08</v>
      </c>
      <c r="K27" s="44">
        <v>100</v>
      </c>
      <c r="L27" s="44"/>
      <c r="M27" s="1"/>
      <c r="N27" s="118"/>
      <c r="O27" s="1">
        <v>300</v>
      </c>
      <c r="Q27" s="78">
        <v>391.48</v>
      </c>
      <c r="R27" s="1">
        <v>100</v>
      </c>
      <c r="S27" s="1"/>
      <c r="T27" s="1"/>
      <c r="U27" s="1">
        <v>87.11</v>
      </c>
      <c r="V27" s="1">
        <v>750</v>
      </c>
      <c r="W27" s="196">
        <v>86.18</v>
      </c>
      <c r="X27" s="1">
        <v>100</v>
      </c>
      <c r="Y27" s="208">
        <v>78.37</v>
      </c>
      <c r="Z27" s="1">
        <v>100</v>
      </c>
      <c r="AA27" s="1">
        <v>86.88</v>
      </c>
      <c r="AB27" s="1">
        <v>100</v>
      </c>
    </row>
    <row r="28" spans="1:28" x14ac:dyDescent="0.25">
      <c r="A28" s="226" t="s">
        <v>21</v>
      </c>
      <c r="B28" s="227"/>
      <c r="C28" s="39">
        <v>200</v>
      </c>
      <c r="D28" s="44"/>
      <c r="E28" s="44">
        <v>400</v>
      </c>
      <c r="F28" s="44">
        <v>149.58000000000001</v>
      </c>
      <c r="G28" s="44">
        <v>100</v>
      </c>
      <c r="H28" s="45">
        <v>204.69</v>
      </c>
      <c r="I28" s="46">
        <v>150</v>
      </c>
      <c r="J28" s="47">
        <v>123.34</v>
      </c>
      <c r="K28" s="44">
        <v>200</v>
      </c>
      <c r="L28" s="44">
        <v>215.95</v>
      </c>
      <c r="M28" s="1">
        <v>300</v>
      </c>
      <c r="N28" s="118">
        <v>213.57</v>
      </c>
      <c r="O28" s="1">
        <v>250</v>
      </c>
      <c r="Q28" s="78">
        <v>206.25</v>
      </c>
      <c r="R28" s="1">
        <v>250</v>
      </c>
      <c r="S28" s="1">
        <v>207.3</v>
      </c>
      <c r="T28" s="1">
        <v>250</v>
      </c>
      <c r="U28" s="1"/>
      <c r="V28" s="1"/>
      <c r="W28" s="196"/>
      <c r="X28" s="1"/>
      <c r="Y28" s="208"/>
      <c r="Z28" s="1"/>
      <c r="AA28" s="1"/>
      <c r="AB28" s="1"/>
    </row>
    <row r="29" spans="1:28" x14ac:dyDescent="0.25">
      <c r="A29" s="244" t="s">
        <v>22</v>
      </c>
      <c r="B29" s="245"/>
      <c r="C29" s="14"/>
      <c r="D29" s="14"/>
      <c r="E29" s="14"/>
      <c r="F29" s="14"/>
      <c r="G29" s="51">
        <v>1000</v>
      </c>
      <c r="H29" s="52">
        <v>1237.7</v>
      </c>
      <c r="I29" s="53"/>
      <c r="J29" s="54"/>
      <c r="K29" s="14"/>
      <c r="L29" s="51"/>
      <c r="M29" s="1"/>
      <c r="N29" s="119"/>
      <c r="O29" s="1"/>
      <c r="Q29" s="1">
        <v>1904.42</v>
      </c>
      <c r="R29" s="1">
        <v>2500</v>
      </c>
      <c r="S29" s="1">
        <v>3430.58</v>
      </c>
      <c r="T29" s="1">
        <v>2500</v>
      </c>
      <c r="U29" s="1">
        <v>1981.57</v>
      </c>
      <c r="V29" s="1">
        <v>2560</v>
      </c>
      <c r="W29" s="196">
        <v>3931.07</v>
      </c>
      <c r="X29" s="1">
        <v>3000</v>
      </c>
      <c r="Y29" s="208">
        <v>2092.4699999999998</v>
      </c>
      <c r="Z29" s="1">
        <v>2000</v>
      </c>
      <c r="AA29" s="1">
        <v>3036.07</v>
      </c>
      <c r="AB29" s="1">
        <v>2000</v>
      </c>
    </row>
    <row r="30" spans="1:28" ht="15" customHeight="1" x14ac:dyDescent="0.25">
      <c r="A30" s="55" t="s">
        <v>23</v>
      </c>
      <c r="B30" s="56"/>
      <c r="C30" s="14">
        <v>1600</v>
      </c>
      <c r="D30" s="14">
        <v>1025.71</v>
      </c>
      <c r="E30" s="14">
        <v>1200</v>
      </c>
      <c r="F30" s="14">
        <v>1342.95</v>
      </c>
      <c r="G30" s="51">
        <v>1800</v>
      </c>
      <c r="H30" s="52">
        <v>1052.6500000000001</v>
      </c>
      <c r="I30" s="53">
        <v>1500</v>
      </c>
      <c r="J30" s="54">
        <v>1313.55</v>
      </c>
      <c r="K30" s="14">
        <v>1400</v>
      </c>
      <c r="L30" s="51">
        <v>1344.55</v>
      </c>
      <c r="M30" s="1">
        <v>1500</v>
      </c>
      <c r="N30" s="119">
        <v>1423.93</v>
      </c>
      <c r="O30" s="1">
        <v>1500</v>
      </c>
      <c r="Q30" s="1">
        <v>1566.8</v>
      </c>
      <c r="R30" s="1">
        <v>1600</v>
      </c>
      <c r="S30" s="1">
        <v>2092.14</v>
      </c>
      <c r="T30" s="1">
        <v>2100</v>
      </c>
      <c r="U30" s="1">
        <v>1666.83</v>
      </c>
      <c r="V30" s="1">
        <v>2100</v>
      </c>
      <c r="W30" s="1">
        <v>1195.76</v>
      </c>
      <c r="X30" s="1">
        <v>2000</v>
      </c>
      <c r="Y30" s="208">
        <v>850.28</v>
      </c>
      <c r="Z30" s="1">
        <v>1200</v>
      </c>
      <c r="AA30" s="1">
        <v>1189.42</v>
      </c>
      <c r="AB30" s="1">
        <v>1200</v>
      </c>
    </row>
    <row r="31" spans="1:28" ht="15" customHeight="1" x14ac:dyDescent="0.25">
      <c r="A31" s="163" t="s">
        <v>136</v>
      </c>
      <c r="B31" s="164"/>
      <c r="C31" s="14"/>
      <c r="D31" s="14"/>
      <c r="E31" s="14"/>
      <c r="F31" s="14"/>
      <c r="G31" s="51"/>
      <c r="H31" s="52"/>
      <c r="I31" s="53"/>
      <c r="J31" s="54"/>
      <c r="K31" s="14"/>
      <c r="L31" s="51"/>
      <c r="M31" s="1"/>
      <c r="N31" s="119"/>
      <c r="O31" s="1"/>
      <c r="Q31" s="1"/>
      <c r="R31" s="1"/>
      <c r="S31" s="1"/>
      <c r="T31" s="1">
        <v>60</v>
      </c>
      <c r="U31" s="1">
        <v>48</v>
      </c>
      <c r="V31" s="1">
        <v>50</v>
      </c>
      <c r="W31" s="1">
        <v>50</v>
      </c>
      <c r="X31" s="1">
        <v>50</v>
      </c>
      <c r="Y31" s="208"/>
      <c r="Z31" s="1"/>
      <c r="AA31" s="1"/>
      <c r="AB31" s="1">
        <v>200</v>
      </c>
    </row>
    <row r="32" spans="1:28" x14ac:dyDescent="0.25">
      <c r="A32" s="55" t="s">
        <v>24</v>
      </c>
      <c r="B32" s="56"/>
      <c r="C32" s="14">
        <v>500</v>
      </c>
      <c r="D32" s="14">
        <v>646.27</v>
      </c>
      <c r="E32" s="14">
        <v>800</v>
      </c>
      <c r="F32" s="14">
        <v>630.25</v>
      </c>
      <c r="G32" s="51">
        <v>800</v>
      </c>
      <c r="H32" s="52">
        <v>660.27</v>
      </c>
      <c r="I32" s="53">
        <v>800</v>
      </c>
      <c r="J32" s="54">
        <v>440.34</v>
      </c>
      <c r="K32" s="14">
        <v>700</v>
      </c>
      <c r="L32" s="51">
        <v>678.4</v>
      </c>
      <c r="M32" s="1">
        <v>700</v>
      </c>
      <c r="N32" s="119">
        <v>418.93</v>
      </c>
      <c r="O32" s="1">
        <v>600</v>
      </c>
      <c r="Q32" s="1">
        <v>456.88</v>
      </c>
      <c r="R32" s="1">
        <v>500</v>
      </c>
      <c r="S32" s="1">
        <v>262.54000000000002</v>
      </c>
      <c r="T32" s="1">
        <v>350</v>
      </c>
      <c r="U32" s="1">
        <v>273.05</v>
      </c>
      <c r="V32" s="1">
        <v>350</v>
      </c>
      <c r="W32" s="1">
        <v>296.81</v>
      </c>
      <c r="X32" s="1">
        <v>350</v>
      </c>
      <c r="Y32" s="208">
        <v>327.26</v>
      </c>
      <c r="Z32" s="1">
        <v>400</v>
      </c>
      <c r="AA32" s="1">
        <v>306.11</v>
      </c>
      <c r="AB32" s="1">
        <v>450</v>
      </c>
    </row>
    <row r="33" spans="1:28" x14ac:dyDescent="0.25">
      <c r="A33" s="55" t="s">
        <v>25</v>
      </c>
      <c r="B33" s="56"/>
      <c r="C33" s="14">
        <v>450</v>
      </c>
      <c r="D33" s="14">
        <v>420</v>
      </c>
      <c r="E33" s="14">
        <v>500</v>
      </c>
      <c r="F33" s="14">
        <v>430</v>
      </c>
      <c r="G33" s="51">
        <v>500</v>
      </c>
      <c r="H33" s="52">
        <v>446</v>
      </c>
      <c r="I33" s="53">
        <v>500</v>
      </c>
      <c r="J33" s="54">
        <v>563</v>
      </c>
      <c r="K33" s="14">
        <v>600</v>
      </c>
      <c r="L33" s="51">
        <v>580</v>
      </c>
      <c r="M33" s="1">
        <v>620</v>
      </c>
      <c r="N33" s="119">
        <v>594</v>
      </c>
      <c r="O33" s="1">
        <v>620</v>
      </c>
      <c r="Q33" s="1">
        <v>607</v>
      </c>
      <c r="R33" s="1">
        <v>620</v>
      </c>
      <c r="S33" s="1">
        <v>614</v>
      </c>
      <c r="T33" s="1">
        <v>650</v>
      </c>
      <c r="U33" s="1">
        <v>622</v>
      </c>
      <c r="V33" s="1">
        <v>680</v>
      </c>
      <c r="W33" s="1">
        <v>632</v>
      </c>
      <c r="X33" s="1">
        <v>680</v>
      </c>
      <c r="Y33" s="208">
        <v>635</v>
      </c>
      <c r="Z33" s="1">
        <v>650</v>
      </c>
      <c r="AA33" s="1">
        <v>647</v>
      </c>
      <c r="AB33" s="1">
        <v>650</v>
      </c>
    </row>
    <row r="34" spans="1:28" x14ac:dyDescent="0.25">
      <c r="A34" s="33" t="s">
        <v>26</v>
      </c>
      <c r="B34" s="34"/>
      <c r="C34" s="2">
        <f t="shared" ref="C34:AB34" si="1">SUM(C35:C41)</f>
        <v>28110</v>
      </c>
      <c r="D34" s="2">
        <f t="shared" si="1"/>
        <v>26672.190000000002</v>
      </c>
      <c r="E34" s="2">
        <f t="shared" si="1"/>
        <v>33110</v>
      </c>
      <c r="F34" s="2">
        <f t="shared" si="1"/>
        <v>32836.36</v>
      </c>
      <c r="G34" s="24">
        <f t="shared" si="1"/>
        <v>39610</v>
      </c>
      <c r="H34" s="25">
        <f t="shared" si="1"/>
        <v>38218.57</v>
      </c>
      <c r="I34" s="27">
        <f t="shared" si="1"/>
        <v>39160</v>
      </c>
      <c r="J34" s="2">
        <f t="shared" si="1"/>
        <v>38650.379999999997</v>
      </c>
      <c r="K34" s="2">
        <f t="shared" si="1"/>
        <v>37530</v>
      </c>
      <c r="L34" s="24">
        <f t="shared" si="1"/>
        <v>35837.71</v>
      </c>
      <c r="M34" s="2">
        <f t="shared" si="1"/>
        <v>35285</v>
      </c>
      <c r="N34" s="24">
        <f t="shared" si="1"/>
        <v>33155.01</v>
      </c>
      <c r="O34" s="2">
        <f t="shared" si="1"/>
        <v>34954</v>
      </c>
      <c r="P34" s="2">
        <f t="shared" si="1"/>
        <v>0</v>
      </c>
      <c r="Q34" s="2">
        <f t="shared" si="1"/>
        <v>34592.86</v>
      </c>
      <c r="R34" s="2">
        <f t="shared" si="1"/>
        <v>37160</v>
      </c>
      <c r="S34" s="2">
        <f t="shared" si="1"/>
        <v>35955.5</v>
      </c>
      <c r="T34" s="2">
        <f t="shared" si="1"/>
        <v>37200</v>
      </c>
      <c r="U34" s="2">
        <f t="shared" si="1"/>
        <v>36854.950000000004</v>
      </c>
      <c r="V34" s="2">
        <f t="shared" si="1"/>
        <v>37620</v>
      </c>
      <c r="W34" s="2">
        <f t="shared" si="1"/>
        <v>36811.99</v>
      </c>
      <c r="X34" s="2">
        <f t="shared" si="1"/>
        <v>38395</v>
      </c>
      <c r="Y34" s="2">
        <f t="shared" si="1"/>
        <v>37178.640000000007</v>
      </c>
      <c r="Z34" s="2">
        <f t="shared" si="1"/>
        <v>38915</v>
      </c>
      <c r="AA34" s="2">
        <f t="shared" si="1"/>
        <v>29697.789999999997</v>
      </c>
      <c r="AB34" s="2">
        <f t="shared" si="1"/>
        <v>43160</v>
      </c>
    </row>
    <row r="35" spans="1:28" x14ac:dyDescent="0.25">
      <c r="A35" s="55" t="s">
        <v>27</v>
      </c>
      <c r="B35" s="56"/>
      <c r="C35" s="14">
        <v>110</v>
      </c>
      <c r="D35" s="14">
        <v>68.959999999999994</v>
      </c>
      <c r="E35" s="14">
        <v>110</v>
      </c>
      <c r="F35" s="14">
        <v>72.069999999999993</v>
      </c>
      <c r="G35" s="51">
        <v>110</v>
      </c>
      <c r="H35" s="52">
        <v>71.680000000000007</v>
      </c>
      <c r="I35" s="53">
        <v>110</v>
      </c>
      <c r="J35" s="54">
        <v>73.16</v>
      </c>
      <c r="K35" s="14">
        <v>100</v>
      </c>
      <c r="L35" s="51">
        <v>73.36</v>
      </c>
      <c r="M35" s="1">
        <v>85</v>
      </c>
      <c r="N35" s="119">
        <v>62.62</v>
      </c>
      <c r="O35" s="1">
        <v>80</v>
      </c>
      <c r="Q35" s="1">
        <v>68.69</v>
      </c>
      <c r="R35" s="1">
        <v>80</v>
      </c>
      <c r="S35" s="1">
        <v>67.23</v>
      </c>
      <c r="T35" s="1">
        <v>80</v>
      </c>
      <c r="U35" s="1">
        <v>69.599999999999994</v>
      </c>
      <c r="V35" s="1">
        <v>80</v>
      </c>
      <c r="W35" s="1">
        <v>71.17</v>
      </c>
      <c r="X35" s="1">
        <v>75</v>
      </c>
      <c r="Y35" s="1">
        <v>75.12</v>
      </c>
      <c r="Z35" s="1">
        <v>70</v>
      </c>
      <c r="AA35" s="1">
        <v>80.72</v>
      </c>
      <c r="AB35" s="1">
        <v>85</v>
      </c>
    </row>
    <row r="36" spans="1:28" x14ac:dyDescent="0.25">
      <c r="A36" s="55" t="s">
        <v>28</v>
      </c>
      <c r="B36" s="56"/>
      <c r="C36" s="14">
        <v>6800</v>
      </c>
      <c r="D36" s="14">
        <v>7685.92</v>
      </c>
      <c r="E36" s="14">
        <v>8350</v>
      </c>
      <c r="F36" s="14">
        <v>8279.0300000000007</v>
      </c>
      <c r="G36" s="51">
        <v>8350</v>
      </c>
      <c r="H36" s="52">
        <v>8092.39</v>
      </c>
      <c r="I36" s="53">
        <v>8350</v>
      </c>
      <c r="J36" s="54">
        <v>8194.01</v>
      </c>
      <c r="K36" s="14">
        <v>8350</v>
      </c>
      <c r="L36" s="51">
        <v>8215.35</v>
      </c>
      <c r="M36" s="1">
        <v>8800</v>
      </c>
      <c r="N36" s="119">
        <v>8835.91</v>
      </c>
      <c r="O36" s="1">
        <v>9300</v>
      </c>
      <c r="Q36" s="1">
        <v>9293.94</v>
      </c>
      <c r="R36" s="1">
        <v>9450</v>
      </c>
      <c r="S36" s="1">
        <v>9440.5499999999993</v>
      </c>
      <c r="T36" s="1">
        <v>9750</v>
      </c>
      <c r="U36" s="1">
        <v>9720.7800000000007</v>
      </c>
      <c r="V36" s="1">
        <v>10000</v>
      </c>
      <c r="W36" s="1">
        <v>9878.1</v>
      </c>
      <c r="X36" s="1">
        <v>10340</v>
      </c>
      <c r="Y36" s="1">
        <v>10328.459999999999</v>
      </c>
      <c r="Z36" s="1">
        <v>10425</v>
      </c>
      <c r="AA36" s="1">
        <v>10415.85</v>
      </c>
      <c r="AB36" s="1">
        <v>10615</v>
      </c>
    </row>
    <row r="37" spans="1:28" x14ac:dyDescent="0.25">
      <c r="A37" s="206" t="s">
        <v>165</v>
      </c>
      <c r="B37" s="207"/>
      <c r="C37" s="14"/>
      <c r="D37" s="14"/>
      <c r="E37" s="14"/>
      <c r="F37" s="14"/>
      <c r="G37" s="51"/>
      <c r="H37" s="52"/>
      <c r="I37" s="53"/>
      <c r="J37" s="54"/>
      <c r="K37" s="14"/>
      <c r="L37" s="51"/>
      <c r="M37" s="1"/>
      <c r="N37" s="119"/>
      <c r="O37" s="1"/>
      <c r="Q37" s="1"/>
      <c r="R37" s="1"/>
      <c r="S37" s="1"/>
      <c r="T37" s="1"/>
      <c r="U37" s="1"/>
      <c r="V37" s="1"/>
      <c r="W37" s="1"/>
      <c r="X37" s="1"/>
      <c r="Y37" s="1"/>
      <c r="Z37" s="1">
        <v>300</v>
      </c>
      <c r="AA37" s="1">
        <v>2040.96</v>
      </c>
      <c r="AB37" s="1"/>
    </row>
    <row r="38" spans="1:28" x14ac:dyDescent="0.25">
      <c r="A38" s="55" t="s">
        <v>29</v>
      </c>
      <c r="B38" s="56"/>
      <c r="C38" s="14">
        <v>15200</v>
      </c>
      <c r="D38" s="14">
        <v>14193.27</v>
      </c>
      <c r="E38" s="14">
        <v>18500</v>
      </c>
      <c r="F38" s="14">
        <v>18812.2</v>
      </c>
      <c r="G38" s="51">
        <v>24500</v>
      </c>
      <c r="H38" s="52">
        <v>23703.439999999999</v>
      </c>
      <c r="I38" s="53">
        <v>24000</v>
      </c>
      <c r="J38" s="54">
        <v>23959.279999999999</v>
      </c>
      <c r="K38" s="14">
        <v>22000</v>
      </c>
      <c r="L38" s="51">
        <v>21445.97</v>
      </c>
      <c r="M38" s="1">
        <v>19500</v>
      </c>
      <c r="N38" s="119">
        <v>17833.830000000002</v>
      </c>
      <c r="O38" s="1">
        <v>18774</v>
      </c>
      <c r="Q38" s="1">
        <v>17421.23</v>
      </c>
      <c r="R38" s="1">
        <v>19830</v>
      </c>
      <c r="S38" s="1">
        <v>18909.8</v>
      </c>
      <c r="T38" s="1">
        <v>19990</v>
      </c>
      <c r="U38" s="1">
        <v>19991.84</v>
      </c>
      <c r="V38" s="1">
        <v>20140</v>
      </c>
      <c r="W38" s="1">
        <v>20114.36</v>
      </c>
      <c r="X38" s="1">
        <v>20305</v>
      </c>
      <c r="Y38" s="1">
        <v>19270</v>
      </c>
      <c r="Z38" s="1">
        <v>20555</v>
      </c>
      <c r="AA38" s="1">
        <v>10403.16</v>
      </c>
      <c r="AB38" s="1">
        <v>20865</v>
      </c>
    </row>
    <row r="39" spans="1:28" x14ac:dyDescent="0.25">
      <c r="A39" s="55" t="s">
        <v>30</v>
      </c>
      <c r="B39" s="56"/>
      <c r="C39" s="14">
        <v>5500</v>
      </c>
      <c r="D39" s="14">
        <v>4394.0200000000004</v>
      </c>
      <c r="E39" s="14">
        <v>5600</v>
      </c>
      <c r="F39" s="14">
        <v>5270.2</v>
      </c>
      <c r="G39" s="51">
        <v>6100</v>
      </c>
      <c r="H39" s="52">
        <v>5844.32</v>
      </c>
      <c r="I39" s="53">
        <v>6100</v>
      </c>
      <c r="J39" s="54">
        <v>5940.8</v>
      </c>
      <c r="K39" s="14">
        <v>6580</v>
      </c>
      <c r="L39" s="51">
        <v>5646.94</v>
      </c>
      <c r="M39" s="1">
        <v>5900</v>
      </c>
      <c r="N39" s="119">
        <v>5353.07</v>
      </c>
      <c r="O39" s="1">
        <v>6000</v>
      </c>
      <c r="Q39" s="1">
        <v>7482.76</v>
      </c>
      <c r="R39" s="1">
        <v>7000</v>
      </c>
      <c r="S39" s="1">
        <v>6294.31</v>
      </c>
      <c r="T39" s="1">
        <v>6600</v>
      </c>
      <c r="U39" s="1">
        <v>6278.76</v>
      </c>
      <c r="V39" s="1">
        <v>6600</v>
      </c>
      <c r="W39" s="1">
        <v>6388.61</v>
      </c>
      <c r="X39" s="1">
        <v>6475</v>
      </c>
      <c r="Y39" s="1">
        <v>6557.94</v>
      </c>
      <c r="Z39" s="1">
        <v>6565</v>
      </c>
      <c r="AA39" s="1">
        <v>5934.69</v>
      </c>
      <c r="AB39" s="1">
        <v>10675</v>
      </c>
    </row>
    <row r="40" spans="1:28" x14ac:dyDescent="0.25">
      <c r="A40" s="57" t="s">
        <v>31</v>
      </c>
      <c r="B40" s="57"/>
      <c r="C40" s="14"/>
      <c r="D40" s="14"/>
      <c r="E40" s="14">
        <v>50</v>
      </c>
      <c r="F40" s="14"/>
      <c r="G40" s="51">
        <v>50</v>
      </c>
      <c r="H40" s="52"/>
      <c r="I40" s="53">
        <v>50</v>
      </c>
      <c r="J40" s="54"/>
      <c r="K40" s="14"/>
      <c r="L40" s="51"/>
      <c r="M40" s="1">
        <v>500</v>
      </c>
      <c r="N40" s="119">
        <v>960.58</v>
      </c>
      <c r="O40" s="1">
        <v>600</v>
      </c>
      <c r="Q40" s="1">
        <v>166.24</v>
      </c>
      <c r="R40" s="1">
        <v>200</v>
      </c>
      <c r="S40" s="1">
        <v>172.8</v>
      </c>
      <c r="T40" s="1">
        <v>180</v>
      </c>
      <c r="U40" s="1">
        <v>177.6</v>
      </c>
      <c r="V40" s="1">
        <v>200</v>
      </c>
      <c r="W40" s="1"/>
      <c r="X40" s="1">
        <v>200</v>
      </c>
      <c r="Y40" s="1"/>
      <c r="Z40" s="1"/>
      <c r="AA40" s="1"/>
      <c r="AB40" s="1"/>
    </row>
    <row r="41" spans="1:28" x14ac:dyDescent="0.25">
      <c r="A41" s="55" t="s">
        <v>32</v>
      </c>
      <c r="B41" s="56"/>
      <c r="C41" s="14">
        <v>500</v>
      </c>
      <c r="D41" s="14">
        <v>330.02</v>
      </c>
      <c r="E41" s="14">
        <v>500</v>
      </c>
      <c r="F41" s="14">
        <v>402.86</v>
      </c>
      <c r="G41" s="51">
        <v>500</v>
      </c>
      <c r="H41" s="52">
        <v>506.74</v>
      </c>
      <c r="I41" s="53">
        <v>550</v>
      </c>
      <c r="J41" s="54">
        <v>483.13</v>
      </c>
      <c r="K41" s="14">
        <v>500</v>
      </c>
      <c r="L41" s="51">
        <v>456.09</v>
      </c>
      <c r="M41" s="1">
        <v>500</v>
      </c>
      <c r="N41" s="119">
        <v>109</v>
      </c>
      <c r="O41" s="1">
        <v>200</v>
      </c>
      <c r="Q41" s="1">
        <v>160</v>
      </c>
      <c r="R41" s="1">
        <v>600</v>
      </c>
      <c r="S41" s="1">
        <v>1070.81</v>
      </c>
      <c r="T41" s="1">
        <v>600</v>
      </c>
      <c r="U41" s="1">
        <v>616.37</v>
      </c>
      <c r="V41" s="1">
        <v>600</v>
      </c>
      <c r="W41" s="1">
        <v>359.75</v>
      </c>
      <c r="X41" s="1">
        <v>1000</v>
      </c>
      <c r="Y41" s="1">
        <v>947.12</v>
      </c>
      <c r="Z41" s="1">
        <v>1000</v>
      </c>
      <c r="AA41" s="1">
        <v>822.41</v>
      </c>
      <c r="AB41" s="1">
        <v>920</v>
      </c>
    </row>
    <row r="42" spans="1:28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X42" s="204"/>
    </row>
    <row r="43" spans="1:28" x14ac:dyDescent="0.25">
      <c r="A43" s="243" t="s">
        <v>155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X43" s="204"/>
    </row>
    <row r="44" spans="1:28" x14ac:dyDescent="0.25">
      <c r="A44" s="219" t="s">
        <v>0</v>
      </c>
      <c r="B44" s="228"/>
      <c r="C44" s="221" t="s">
        <v>1</v>
      </c>
      <c r="D44" s="223" t="s">
        <v>2</v>
      </c>
      <c r="E44" s="221" t="s">
        <v>3</v>
      </c>
      <c r="F44" s="223" t="s">
        <v>4</v>
      </c>
      <c r="G44" s="221" t="s">
        <v>87</v>
      </c>
      <c r="H44" s="223" t="s">
        <v>92</v>
      </c>
      <c r="I44" s="221" t="s">
        <v>96</v>
      </c>
      <c r="J44" s="223" t="s">
        <v>99</v>
      </c>
      <c r="K44" s="221" t="s">
        <v>100</v>
      </c>
      <c r="L44" s="242" t="s">
        <v>103</v>
      </c>
      <c r="M44" s="221" t="s">
        <v>105</v>
      </c>
      <c r="N44" s="219" t="s">
        <v>107</v>
      </c>
      <c r="O44" s="221" t="s">
        <v>108</v>
      </c>
      <c r="Q44" s="223" t="s">
        <v>109</v>
      </c>
      <c r="R44" s="221" t="s">
        <v>115</v>
      </c>
      <c r="S44" s="246" t="s">
        <v>122</v>
      </c>
      <c r="T44" s="234" t="s">
        <v>128</v>
      </c>
      <c r="U44" s="236" t="s">
        <v>137</v>
      </c>
      <c r="V44" s="234" t="s">
        <v>141</v>
      </c>
      <c r="W44" s="236" t="s">
        <v>150</v>
      </c>
      <c r="X44" s="234" t="s">
        <v>151</v>
      </c>
      <c r="Y44" s="232" t="s">
        <v>162</v>
      </c>
      <c r="Z44" s="234" t="s">
        <v>163</v>
      </c>
      <c r="AA44" s="236" t="s">
        <v>171</v>
      </c>
      <c r="AB44" s="234" t="s">
        <v>170</v>
      </c>
    </row>
    <row r="45" spans="1:28" x14ac:dyDescent="0.25">
      <c r="A45" s="220"/>
      <c r="B45" s="229"/>
      <c r="C45" s="222"/>
      <c r="D45" s="224"/>
      <c r="E45" s="222"/>
      <c r="F45" s="224"/>
      <c r="G45" s="222"/>
      <c r="H45" s="225"/>
      <c r="I45" s="222"/>
      <c r="J45" s="224"/>
      <c r="K45" s="222"/>
      <c r="L45" s="242"/>
      <c r="M45" s="222"/>
      <c r="N45" s="220"/>
      <c r="O45" s="222"/>
      <c r="Q45" s="224"/>
      <c r="R45" s="222"/>
      <c r="S45" s="225"/>
      <c r="T45" s="235"/>
      <c r="U45" s="237"/>
      <c r="V45" s="235"/>
      <c r="W45" s="237"/>
      <c r="X45" s="235"/>
      <c r="Y45" s="233"/>
      <c r="Z45" s="235"/>
      <c r="AA45" s="237"/>
      <c r="AB45" s="235"/>
    </row>
    <row r="46" spans="1:28" x14ac:dyDescent="0.25">
      <c r="A46" s="35" t="s">
        <v>101</v>
      </c>
      <c r="B46" s="36"/>
      <c r="C46" s="14"/>
      <c r="D46" s="14"/>
      <c r="E46" s="14"/>
      <c r="F46" s="14"/>
      <c r="G46" s="51"/>
      <c r="H46" s="52"/>
      <c r="I46" s="53"/>
      <c r="J46" s="54"/>
      <c r="K46" s="2">
        <f>SUM(K47)</f>
        <v>11091</v>
      </c>
      <c r="L46" s="24">
        <f>SUM(L47)</f>
        <v>10184</v>
      </c>
      <c r="M46" s="2">
        <f>SUM(M47)</f>
        <v>10184</v>
      </c>
      <c r="N46" s="24">
        <f t="shared" ref="N46:T46" si="2">SUM(N47:N47)</f>
        <v>10184</v>
      </c>
      <c r="O46" s="2">
        <f t="shared" si="2"/>
        <v>10184</v>
      </c>
      <c r="P46" s="2">
        <f t="shared" si="2"/>
        <v>0</v>
      </c>
      <c r="Q46" s="2">
        <f t="shared" si="2"/>
        <v>10184</v>
      </c>
      <c r="R46" s="2">
        <f t="shared" si="2"/>
        <v>10184</v>
      </c>
      <c r="S46" s="2">
        <f t="shared" si="2"/>
        <v>10184</v>
      </c>
      <c r="T46" s="2">
        <f t="shared" si="2"/>
        <v>10184</v>
      </c>
      <c r="U46" s="2">
        <v>10184</v>
      </c>
      <c r="V46" s="2">
        <v>10184</v>
      </c>
      <c r="W46" s="2">
        <v>10184</v>
      </c>
      <c r="X46" s="2">
        <v>10184</v>
      </c>
      <c r="Y46" s="2">
        <v>10184</v>
      </c>
      <c r="Z46" s="2">
        <v>10184</v>
      </c>
      <c r="AA46" s="2">
        <v>10184</v>
      </c>
      <c r="AB46" s="2">
        <v>10184</v>
      </c>
    </row>
    <row r="47" spans="1:28" x14ac:dyDescent="0.25">
      <c r="A47" s="37" t="s">
        <v>102</v>
      </c>
      <c r="B47" s="69"/>
      <c r="C47" s="9"/>
      <c r="D47" s="14"/>
      <c r="E47" s="14"/>
      <c r="F47" s="14"/>
      <c r="G47" s="51"/>
      <c r="H47" s="52"/>
      <c r="I47" s="53"/>
      <c r="J47" s="54"/>
      <c r="K47" s="9">
        <v>11091</v>
      </c>
      <c r="L47" s="105">
        <v>10184</v>
      </c>
      <c r="M47" s="1">
        <v>10184</v>
      </c>
      <c r="N47" s="119">
        <v>10184</v>
      </c>
      <c r="O47" s="1">
        <v>10184</v>
      </c>
      <c r="Q47" s="1">
        <v>10184</v>
      </c>
      <c r="R47" s="1">
        <v>10184</v>
      </c>
      <c r="S47" s="1">
        <v>10184</v>
      </c>
      <c r="T47" s="1">
        <v>10184</v>
      </c>
      <c r="U47" s="1">
        <v>10184</v>
      </c>
      <c r="V47" s="1">
        <v>10184</v>
      </c>
      <c r="W47" s="1">
        <v>10184</v>
      </c>
      <c r="X47" s="1">
        <v>10184</v>
      </c>
      <c r="Y47" s="1">
        <v>10184</v>
      </c>
      <c r="Z47" s="1">
        <v>10184</v>
      </c>
      <c r="AA47" s="1">
        <v>10184</v>
      </c>
      <c r="AB47" s="1">
        <v>10184</v>
      </c>
    </row>
    <row r="48" spans="1:28" x14ac:dyDescent="0.25">
      <c r="A48" s="33" t="s">
        <v>33</v>
      </c>
      <c r="B48" s="34"/>
      <c r="C48" s="2">
        <v>1200</v>
      </c>
      <c r="D48" s="2"/>
      <c r="E48" s="2">
        <v>1550</v>
      </c>
      <c r="F48" s="2"/>
      <c r="G48" s="24">
        <v>1940</v>
      </c>
      <c r="H48" s="58"/>
      <c r="I48" s="27">
        <v>3000</v>
      </c>
      <c r="J48" s="59"/>
      <c r="K48" s="2">
        <v>4000</v>
      </c>
      <c r="L48" s="24"/>
      <c r="M48" s="2">
        <v>740</v>
      </c>
      <c r="N48" s="120"/>
      <c r="O48" s="116"/>
      <c r="Q48" s="116"/>
      <c r="R48" s="116">
        <v>1583</v>
      </c>
      <c r="S48" s="116"/>
      <c r="T48" s="116">
        <v>498</v>
      </c>
      <c r="U48" s="102"/>
      <c r="V48" s="13">
        <v>689</v>
      </c>
      <c r="W48" s="1"/>
      <c r="X48" s="2">
        <v>500</v>
      </c>
      <c r="Y48" s="1"/>
      <c r="Z48" s="2"/>
      <c r="AA48" s="1"/>
      <c r="AB48" s="169">
        <v>331</v>
      </c>
    </row>
    <row r="49" spans="1:29" x14ac:dyDescent="0.25">
      <c r="A49" s="33" t="s">
        <v>34</v>
      </c>
      <c r="B49" s="34"/>
      <c r="C49" s="2"/>
      <c r="D49" s="2"/>
      <c r="E49" s="2">
        <v>2602</v>
      </c>
      <c r="F49" s="2"/>
      <c r="G49" s="24">
        <v>4323</v>
      </c>
      <c r="H49" s="58"/>
      <c r="I49" s="27">
        <v>17499</v>
      </c>
      <c r="J49" s="59"/>
      <c r="K49" s="2">
        <v>11798</v>
      </c>
      <c r="L49" s="24"/>
      <c r="M49" s="2">
        <v>22709</v>
      </c>
      <c r="N49" s="120"/>
      <c r="O49" s="116">
        <v>3570</v>
      </c>
      <c r="Q49" s="116"/>
      <c r="R49" s="2">
        <v>4255</v>
      </c>
      <c r="S49" s="116"/>
      <c r="T49" s="2">
        <v>4495</v>
      </c>
      <c r="U49" s="101"/>
      <c r="V49" s="169">
        <v>6022</v>
      </c>
      <c r="W49" s="1"/>
      <c r="X49" s="2">
        <v>109</v>
      </c>
      <c r="Y49" s="1"/>
      <c r="Z49" s="1">
        <v>2437</v>
      </c>
      <c r="AA49" s="1"/>
      <c r="AB49" s="169">
        <v>8990</v>
      </c>
    </row>
    <row r="50" spans="1:29" x14ac:dyDescent="0.25">
      <c r="A50" s="33" t="s">
        <v>35</v>
      </c>
      <c r="B50" s="34"/>
      <c r="C50" s="2">
        <f t="shared" ref="C50:Z50" si="3">SUM(C52:C61)</f>
        <v>21950</v>
      </c>
      <c r="D50" s="2">
        <f t="shared" si="3"/>
        <v>19764.009999999998</v>
      </c>
      <c r="E50" s="2">
        <f t="shared" si="3"/>
        <v>25110</v>
      </c>
      <c r="F50" s="2">
        <f t="shared" si="3"/>
        <v>23506.5</v>
      </c>
      <c r="G50" s="24">
        <f t="shared" si="3"/>
        <v>25266</v>
      </c>
      <c r="H50" s="25">
        <f t="shared" si="3"/>
        <v>24778.350000000002</v>
      </c>
      <c r="I50" s="27">
        <f t="shared" si="3"/>
        <v>25553</v>
      </c>
      <c r="J50" s="27">
        <f t="shared" si="3"/>
        <v>24194.44</v>
      </c>
      <c r="K50" s="2">
        <f t="shared" si="3"/>
        <v>22707</v>
      </c>
      <c r="L50" s="24">
        <f t="shared" si="3"/>
        <v>22213.38</v>
      </c>
      <c r="M50" s="2">
        <f t="shared" si="3"/>
        <v>25801</v>
      </c>
      <c r="N50" s="24">
        <f t="shared" si="3"/>
        <v>25224.550000000003</v>
      </c>
      <c r="O50" s="2">
        <f t="shared" si="3"/>
        <v>24581</v>
      </c>
      <c r="P50" s="2">
        <f t="shared" si="3"/>
        <v>0</v>
      </c>
      <c r="Q50" s="2">
        <f t="shared" si="3"/>
        <v>24574.489999999998</v>
      </c>
      <c r="R50" s="2">
        <f t="shared" si="3"/>
        <v>25765</v>
      </c>
      <c r="S50" s="2">
        <f t="shared" si="3"/>
        <v>25636.929999999997</v>
      </c>
      <c r="T50" s="2">
        <f t="shared" si="3"/>
        <v>32985</v>
      </c>
      <c r="U50" s="2">
        <f t="shared" si="3"/>
        <v>31751.32</v>
      </c>
      <c r="V50" s="2">
        <f t="shared" si="3"/>
        <v>30621</v>
      </c>
      <c r="W50" s="2">
        <f t="shared" si="3"/>
        <v>28888.800000000003</v>
      </c>
      <c r="X50" s="2">
        <f t="shared" si="3"/>
        <v>34438</v>
      </c>
      <c r="Y50" s="2">
        <f t="shared" si="3"/>
        <v>32597.87</v>
      </c>
      <c r="Z50" s="2">
        <f t="shared" si="3"/>
        <v>35530</v>
      </c>
      <c r="AA50" s="2">
        <f>SUM(AA51:AA61)</f>
        <v>35171.25</v>
      </c>
      <c r="AB50" s="2">
        <f>SUM(AB51:AB61)</f>
        <v>35141</v>
      </c>
    </row>
    <row r="51" spans="1:29" x14ac:dyDescent="0.25">
      <c r="A51" s="254" t="s">
        <v>173</v>
      </c>
      <c r="B51" s="255"/>
      <c r="C51" s="211"/>
      <c r="D51" s="211"/>
      <c r="E51" s="211"/>
      <c r="F51" s="211"/>
      <c r="G51" s="212"/>
      <c r="H51" s="213"/>
      <c r="I51" s="214"/>
      <c r="J51" s="214"/>
      <c r="K51" s="211"/>
      <c r="L51" s="212"/>
      <c r="M51" s="211"/>
      <c r="N51" s="212"/>
      <c r="O51" s="211"/>
      <c r="P51" s="8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9">
        <v>165</v>
      </c>
      <c r="AB51" s="1"/>
    </row>
    <row r="52" spans="1:29" x14ac:dyDescent="0.25">
      <c r="A52" s="55" t="s">
        <v>36</v>
      </c>
      <c r="B52" s="56"/>
      <c r="C52" s="14">
        <v>4250</v>
      </c>
      <c r="D52" s="14">
        <v>4019.34</v>
      </c>
      <c r="E52" s="14">
        <v>6800</v>
      </c>
      <c r="F52" s="14">
        <v>6686.62</v>
      </c>
      <c r="G52" s="51">
        <v>7600</v>
      </c>
      <c r="H52" s="52">
        <v>7498.56</v>
      </c>
      <c r="I52" s="53">
        <v>7800</v>
      </c>
      <c r="J52" s="54">
        <v>7553.66</v>
      </c>
      <c r="K52" s="14">
        <v>7700</v>
      </c>
      <c r="L52" s="51">
        <v>7572.36</v>
      </c>
      <c r="M52" s="1">
        <v>7600</v>
      </c>
      <c r="N52" s="119">
        <v>7571.72</v>
      </c>
      <c r="O52" s="1">
        <v>7579</v>
      </c>
      <c r="Q52" s="1">
        <v>7569.12</v>
      </c>
      <c r="R52" s="1">
        <v>7580</v>
      </c>
      <c r="S52" s="1">
        <v>7571.4</v>
      </c>
      <c r="T52" s="1">
        <v>7580</v>
      </c>
      <c r="U52" s="1">
        <v>7570.8</v>
      </c>
      <c r="V52" s="1">
        <v>10000</v>
      </c>
      <c r="W52" s="1">
        <v>9900.8700000000008</v>
      </c>
      <c r="X52" s="1">
        <v>10962</v>
      </c>
      <c r="Y52" s="1">
        <v>11065.44</v>
      </c>
      <c r="Z52" s="1">
        <v>10962</v>
      </c>
      <c r="AA52" s="1">
        <v>10963.6</v>
      </c>
      <c r="AB52" s="1">
        <v>11015</v>
      </c>
    </row>
    <row r="53" spans="1:29" x14ac:dyDescent="0.25">
      <c r="A53" s="55" t="s">
        <v>37</v>
      </c>
      <c r="B53" s="56"/>
      <c r="C53" s="14">
        <v>250</v>
      </c>
      <c r="D53" s="14">
        <v>136</v>
      </c>
      <c r="E53" s="14">
        <v>250</v>
      </c>
      <c r="F53" s="14">
        <v>226</v>
      </c>
      <c r="G53" s="51">
        <v>300</v>
      </c>
      <c r="H53" s="52">
        <v>253</v>
      </c>
      <c r="I53" s="53">
        <v>300</v>
      </c>
      <c r="J53" s="54">
        <v>256</v>
      </c>
      <c r="K53" s="14">
        <v>300</v>
      </c>
      <c r="L53" s="51">
        <v>260</v>
      </c>
      <c r="M53" s="1">
        <v>280</v>
      </c>
      <c r="N53" s="119">
        <v>268</v>
      </c>
      <c r="O53" s="1">
        <v>280</v>
      </c>
      <c r="Q53" s="1">
        <v>280</v>
      </c>
      <c r="R53" s="1">
        <v>300</v>
      </c>
      <c r="S53" s="1">
        <v>288</v>
      </c>
      <c r="T53" s="1">
        <v>300</v>
      </c>
      <c r="U53" s="1">
        <v>300</v>
      </c>
      <c r="V53" s="1">
        <v>445</v>
      </c>
      <c r="W53" s="1">
        <v>407</v>
      </c>
      <c r="X53" s="1">
        <v>460</v>
      </c>
      <c r="Y53" s="1">
        <v>459</v>
      </c>
      <c r="Z53" s="1">
        <v>461</v>
      </c>
      <c r="AA53" s="1">
        <v>460</v>
      </c>
      <c r="AB53" s="1">
        <v>465</v>
      </c>
    </row>
    <row r="54" spans="1:29" x14ac:dyDescent="0.25">
      <c r="A54" s="31" t="s">
        <v>123</v>
      </c>
      <c r="B54" s="132"/>
      <c r="C54" s="14"/>
      <c r="D54" s="14"/>
      <c r="E54" s="14"/>
      <c r="F54" s="14"/>
      <c r="G54" s="51"/>
      <c r="H54" s="52"/>
      <c r="I54" s="53"/>
      <c r="J54" s="54"/>
      <c r="K54" s="14"/>
      <c r="L54" s="51"/>
      <c r="M54" s="1"/>
      <c r="N54" s="119"/>
      <c r="O54" s="1"/>
      <c r="Q54" s="1"/>
      <c r="R54" s="1"/>
      <c r="S54" s="1">
        <v>50</v>
      </c>
      <c r="T54" s="1">
        <v>50</v>
      </c>
      <c r="U54" s="1"/>
      <c r="V54" s="1">
        <v>80</v>
      </c>
      <c r="W54" s="1">
        <v>30</v>
      </c>
      <c r="X54" s="1">
        <v>80</v>
      </c>
      <c r="Y54" s="1"/>
      <c r="Z54" s="1"/>
      <c r="AA54" s="1"/>
      <c r="AB54" s="1"/>
    </row>
    <row r="55" spans="1:29" x14ac:dyDescent="0.25">
      <c r="A55" s="31" t="s">
        <v>138</v>
      </c>
      <c r="B55" s="136"/>
      <c r="C55" s="14"/>
      <c r="D55" s="14"/>
      <c r="E55" s="14"/>
      <c r="F55" s="14"/>
      <c r="G55" s="51"/>
      <c r="H55" s="52"/>
      <c r="I55" s="53"/>
      <c r="J55" s="54"/>
      <c r="K55" s="14"/>
      <c r="L55" s="51"/>
      <c r="M55" s="1"/>
      <c r="N55" s="119"/>
      <c r="O55" s="1"/>
      <c r="Q55" s="1"/>
      <c r="R55" s="1"/>
      <c r="S55" s="1"/>
      <c r="T55" s="1">
        <v>5470</v>
      </c>
      <c r="U55" s="1">
        <v>5468.06</v>
      </c>
      <c r="V55" s="1"/>
      <c r="W55" s="1"/>
      <c r="X55" s="1">
        <v>1520</v>
      </c>
      <c r="Y55" s="1"/>
      <c r="Z55" s="1">
        <v>500</v>
      </c>
      <c r="AA55" s="1"/>
      <c r="AB55" s="1"/>
    </row>
    <row r="56" spans="1:29" x14ac:dyDescent="0.25">
      <c r="A56" s="55" t="s">
        <v>38</v>
      </c>
      <c r="B56" s="56"/>
      <c r="C56" s="14">
        <v>2100</v>
      </c>
      <c r="D56" s="14">
        <v>2085.73</v>
      </c>
      <c r="E56" s="14">
        <v>2150</v>
      </c>
      <c r="F56" s="14">
        <v>2110.7600000000002</v>
      </c>
      <c r="G56" s="51">
        <v>2185</v>
      </c>
      <c r="H56" s="52">
        <v>2184.31</v>
      </c>
      <c r="I56" s="53">
        <v>2403</v>
      </c>
      <c r="J56" s="54">
        <v>2402.7399999999998</v>
      </c>
      <c r="K56" s="14">
        <v>2547</v>
      </c>
      <c r="L56" s="51">
        <v>2546.91</v>
      </c>
      <c r="M56" s="1">
        <v>2700</v>
      </c>
      <c r="N56" s="119">
        <v>2699.72</v>
      </c>
      <c r="O56" s="1">
        <v>2862</v>
      </c>
      <c r="Q56" s="1">
        <v>2861.7</v>
      </c>
      <c r="R56" s="1">
        <v>3035</v>
      </c>
      <c r="S56" s="1">
        <v>3030.54</v>
      </c>
      <c r="T56" s="1">
        <v>3195</v>
      </c>
      <c r="U56" s="1">
        <v>3194.19</v>
      </c>
      <c r="V56" s="1">
        <v>3696</v>
      </c>
      <c r="W56" s="1">
        <v>3694.19</v>
      </c>
      <c r="X56" s="1">
        <v>3776</v>
      </c>
      <c r="Y56" s="1">
        <v>3461.05</v>
      </c>
      <c r="Z56" s="1">
        <v>4046</v>
      </c>
      <c r="AA56" s="1">
        <v>4045.1</v>
      </c>
      <c r="AB56" s="1">
        <v>3861</v>
      </c>
    </row>
    <row r="57" spans="1:29" x14ac:dyDescent="0.25">
      <c r="A57" s="244" t="s">
        <v>169</v>
      </c>
      <c r="B57" s="245"/>
      <c r="C57" s="14">
        <v>12650</v>
      </c>
      <c r="D57" s="14">
        <v>11853.28</v>
      </c>
      <c r="E57" s="14">
        <v>14710</v>
      </c>
      <c r="F57" s="14">
        <v>12847.58</v>
      </c>
      <c r="G57" s="51">
        <v>13113</v>
      </c>
      <c r="H57" s="52">
        <v>12863</v>
      </c>
      <c r="I57" s="53">
        <v>13000</v>
      </c>
      <c r="J57" s="54">
        <v>12168.73</v>
      </c>
      <c r="K57" s="14">
        <v>10100</v>
      </c>
      <c r="L57" s="51">
        <v>10002</v>
      </c>
      <c r="M57" s="1">
        <v>13221</v>
      </c>
      <c r="N57" s="119">
        <v>12913</v>
      </c>
      <c r="O57" s="1">
        <v>12100</v>
      </c>
      <c r="Q57" s="1">
        <v>12181.56</v>
      </c>
      <c r="R57" s="1">
        <v>13000</v>
      </c>
      <c r="S57" s="1">
        <v>12982.44</v>
      </c>
      <c r="T57" s="1">
        <v>15100</v>
      </c>
      <c r="U57" s="1">
        <v>13997.92</v>
      </c>
      <c r="V57" s="1">
        <v>15740</v>
      </c>
      <c r="W57" s="1">
        <v>14263.04</v>
      </c>
      <c r="X57" s="1">
        <v>16930</v>
      </c>
      <c r="Y57" s="1">
        <v>16927.16</v>
      </c>
      <c r="Z57" s="1">
        <v>18611</v>
      </c>
      <c r="AA57" s="1">
        <v>18610.86</v>
      </c>
      <c r="AB57" s="1">
        <v>18795</v>
      </c>
    </row>
    <row r="58" spans="1:29" x14ac:dyDescent="0.25">
      <c r="A58" s="244" t="s">
        <v>180</v>
      </c>
      <c r="B58" s="245"/>
      <c r="C58" s="14"/>
      <c r="D58" s="14"/>
      <c r="E58" s="14"/>
      <c r="F58" s="14"/>
      <c r="G58" s="51"/>
      <c r="H58" s="52"/>
      <c r="I58" s="53"/>
      <c r="J58" s="54"/>
      <c r="K58" s="14"/>
      <c r="L58" s="51"/>
      <c r="M58" s="1"/>
      <c r="N58" s="119"/>
      <c r="O58" s="1"/>
      <c r="Q58" s="1"/>
      <c r="R58" s="1"/>
      <c r="S58" s="1"/>
      <c r="T58" s="1"/>
      <c r="U58" s="1"/>
      <c r="V58" s="1"/>
      <c r="W58" s="1"/>
      <c r="X58" s="1"/>
      <c r="Y58" s="1"/>
      <c r="Z58" s="1">
        <v>85</v>
      </c>
      <c r="AA58" s="1">
        <v>84.28</v>
      </c>
      <c r="AB58" s="1">
        <v>100</v>
      </c>
    </row>
    <row r="59" spans="1:29" x14ac:dyDescent="0.25">
      <c r="A59" s="55" t="s">
        <v>39</v>
      </c>
      <c r="B59" s="56"/>
      <c r="C59" s="14">
        <v>400</v>
      </c>
      <c r="D59" s="14">
        <v>387.34</v>
      </c>
      <c r="E59" s="14"/>
      <c r="F59" s="14">
        <v>403.22</v>
      </c>
      <c r="G59" s="51">
        <v>450</v>
      </c>
      <c r="H59" s="52">
        <v>429.16</v>
      </c>
      <c r="I59" s="53">
        <v>450</v>
      </c>
      <c r="J59" s="54">
        <v>429.16</v>
      </c>
      <c r="K59" s="14">
        <v>500</v>
      </c>
      <c r="L59" s="51">
        <v>437.96</v>
      </c>
      <c r="M59" s="1">
        <v>500</v>
      </c>
      <c r="N59" s="119">
        <v>437.96</v>
      </c>
      <c r="O59" s="1">
        <v>500</v>
      </c>
      <c r="Q59" s="1">
        <v>437.96</v>
      </c>
      <c r="R59" s="1">
        <v>500</v>
      </c>
      <c r="S59" s="1">
        <v>437.96</v>
      </c>
      <c r="T59" s="1">
        <v>500</v>
      </c>
      <c r="U59" s="1">
        <v>437.96</v>
      </c>
      <c r="V59" s="1">
        <v>500</v>
      </c>
      <c r="W59" s="1">
        <v>437.96</v>
      </c>
      <c r="X59" s="1">
        <v>500</v>
      </c>
      <c r="Y59" s="1">
        <v>437.96</v>
      </c>
      <c r="Z59" s="1">
        <v>615</v>
      </c>
      <c r="AA59" s="1">
        <v>612.41</v>
      </c>
      <c r="AB59" s="1">
        <v>615</v>
      </c>
      <c r="AC59" t="s">
        <v>174</v>
      </c>
    </row>
    <row r="60" spans="1:29" x14ac:dyDescent="0.25">
      <c r="A60" s="55" t="s">
        <v>40</v>
      </c>
      <c r="B60" s="56"/>
      <c r="C60" s="14">
        <v>1100</v>
      </c>
      <c r="D60" s="14">
        <v>1032.32</v>
      </c>
      <c r="E60" s="14">
        <v>1100</v>
      </c>
      <c r="F60" s="14">
        <v>1032.32</v>
      </c>
      <c r="G60" s="51">
        <v>1100</v>
      </c>
      <c r="H60" s="52">
        <v>1032.32</v>
      </c>
      <c r="I60" s="53">
        <v>1100</v>
      </c>
      <c r="J60" s="54">
        <v>1034.1500000000001</v>
      </c>
      <c r="K60" s="14">
        <v>1050</v>
      </c>
      <c r="L60" s="51">
        <v>1034.1500000000001</v>
      </c>
      <c r="M60" s="1">
        <v>1050</v>
      </c>
      <c r="N60" s="119">
        <v>1034.1500000000001</v>
      </c>
      <c r="O60" s="1">
        <v>1050</v>
      </c>
      <c r="Q60" s="1">
        <v>1034.1500000000001</v>
      </c>
      <c r="R60" s="1">
        <v>1050</v>
      </c>
      <c r="S60" s="1">
        <v>1036.5899999999999</v>
      </c>
      <c r="T60" s="1">
        <v>550</v>
      </c>
      <c r="U60" s="1">
        <v>542.39</v>
      </c>
      <c r="V60" s="1">
        <v>50</v>
      </c>
      <c r="W60" s="1">
        <v>45.74</v>
      </c>
      <c r="X60" s="1">
        <v>50</v>
      </c>
      <c r="Y60" s="1">
        <v>47.26</v>
      </c>
      <c r="Z60" s="1">
        <v>50</v>
      </c>
      <c r="AA60" s="1"/>
      <c r="AB60" s="1">
        <v>50</v>
      </c>
    </row>
    <row r="61" spans="1:29" x14ac:dyDescent="0.25">
      <c r="A61" s="55" t="s">
        <v>41</v>
      </c>
      <c r="B61" s="56"/>
      <c r="C61" s="14">
        <v>1200</v>
      </c>
      <c r="D61" s="14">
        <v>250</v>
      </c>
      <c r="E61" s="14">
        <v>100</v>
      </c>
      <c r="F61" s="14">
        <v>200</v>
      </c>
      <c r="G61" s="51">
        <v>518</v>
      </c>
      <c r="H61" s="52">
        <v>518</v>
      </c>
      <c r="I61" s="53">
        <v>500</v>
      </c>
      <c r="J61" s="54">
        <v>350</v>
      </c>
      <c r="K61" s="14">
        <v>510</v>
      </c>
      <c r="L61" s="51">
        <v>360</v>
      </c>
      <c r="M61" s="1">
        <v>450</v>
      </c>
      <c r="N61" s="119">
        <v>300</v>
      </c>
      <c r="O61" s="1">
        <v>210</v>
      </c>
      <c r="Q61" s="1">
        <v>210</v>
      </c>
      <c r="R61" s="1">
        <v>300</v>
      </c>
      <c r="S61" s="1">
        <v>240</v>
      </c>
      <c r="T61" s="1">
        <v>240</v>
      </c>
      <c r="U61" s="1">
        <v>240</v>
      </c>
      <c r="V61" s="1">
        <v>110</v>
      </c>
      <c r="W61" s="1">
        <v>110</v>
      </c>
      <c r="X61" s="1">
        <v>160</v>
      </c>
      <c r="Y61" s="1">
        <v>200</v>
      </c>
      <c r="Z61" s="1">
        <v>200</v>
      </c>
      <c r="AA61" s="1">
        <v>230</v>
      </c>
      <c r="AB61" s="1">
        <v>240</v>
      </c>
      <c r="AC61" t="s">
        <v>175</v>
      </c>
    </row>
    <row r="62" spans="1:29" x14ac:dyDescent="0.25">
      <c r="A62" s="33" t="s">
        <v>42</v>
      </c>
      <c r="B62" s="34"/>
      <c r="C62" s="2">
        <v>608</v>
      </c>
      <c r="D62" s="2">
        <v>436.88</v>
      </c>
      <c r="E62" s="2">
        <v>870</v>
      </c>
      <c r="F62" s="2">
        <v>861.89</v>
      </c>
      <c r="G62" s="24">
        <v>3401</v>
      </c>
      <c r="H62" s="25">
        <v>3224.56</v>
      </c>
      <c r="I62" s="27">
        <f t="shared" ref="I62:S62" si="4">SUM(I63)</f>
        <v>3390</v>
      </c>
      <c r="J62" s="27">
        <f t="shared" si="4"/>
        <v>3102.42</v>
      </c>
      <c r="K62" s="2">
        <f t="shared" si="4"/>
        <v>2800</v>
      </c>
      <c r="L62" s="24">
        <f t="shared" si="4"/>
        <v>2671.12</v>
      </c>
      <c r="M62" s="2">
        <f t="shared" si="4"/>
        <v>2300</v>
      </c>
      <c r="N62" s="24">
        <f t="shared" si="4"/>
        <v>2250.2199999999998</v>
      </c>
      <c r="O62" s="2">
        <f t="shared" si="4"/>
        <v>2050</v>
      </c>
      <c r="P62" s="2">
        <f t="shared" si="4"/>
        <v>0</v>
      </c>
      <c r="Q62" s="2">
        <f t="shared" si="4"/>
        <v>2050.6999999999998</v>
      </c>
      <c r="R62" s="2">
        <f t="shared" si="4"/>
        <v>1850</v>
      </c>
      <c r="S62" s="2">
        <f t="shared" si="4"/>
        <v>1834.69</v>
      </c>
      <c r="T62" s="2">
        <v>2180</v>
      </c>
      <c r="U62" s="2">
        <f t="shared" ref="U62:AB62" si="5">SUM(U63)</f>
        <v>1729.75</v>
      </c>
      <c r="V62" s="2">
        <f t="shared" si="5"/>
        <v>1680</v>
      </c>
      <c r="W62" s="2">
        <f t="shared" si="5"/>
        <v>1579.66</v>
      </c>
      <c r="X62" s="2">
        <f t="shared" si="5"/>
        <v>1360</v>
      </c>
      <c r="Y62" s="2">
        <f t="shared" si="5"/>
        <v>1356.27</v>
      </c>
      <c r="Z62" s="2">
        <f t="shared" si="5"/>
        <v>1150</v>
      </c>
      <c r="AA62" s="2">
        <f t="shared" si="5"/>
        <v>1140.99</v>
      </c>
      <c r="AB62" s="2">
        <f t="shared" si="5"/>
        <v>1160</v>
      </c>
    </row>
    <row r="63" spans="1:29" x14ac:dyDescent="0.25">
      <c r="A63" s="55" t="s">
        <v>43</v>
      </c>
      <c r="B63" s="56"/>
      <c r="C63" s="14">
        <v>608</v>
      </c>
      <c r="D63" s="14">
        <v>436.88</v>
      </c>
      <c r="E63" s="14">
        <v>870</v>
      </c>
      <c r="F63" s="14">
        <v>861.89</v>
      </c>
      <c r="G63" s="51">
        <v>3401</v>
      </c>
      <c r="H63" s="52">
        <v>3224.56</v>
      </c>
      <c r="I63" s="53">
        <v>3390</v>
      </c>
      <c r="J63" s="54">
        <v>3102.42</v>
      </c>
      <c r="K63" s="14">
        <v>2800</v>
      </c>
      <c r="L63" s="51">
        <v>2671.12</v>
      </c>
      <c r="M63" s="1">
        <v>2300</v>
      </c>
      <c r="N63" s="119">
        <v>2250.2199999999998</v>
      </c>
      <c r="O63" s="1">
        <v>2050</v>
      </c>
      <c r="Q63" s="1">
        <v>2050.6999999999998</v>
      </c>
      <c r="R63" s="1">
        <v>1850</v>
      </c>
      <c r="S63" s="1">
        <v>1834.69</v>
      </c>
      <c r="T63" s="1">
        <v>2180</v>
      </c>
      <c r="U63" s="1">
        <v>1729.75</v>
      </c>
      <c r="V63" s="1">
        <v>1680</v>
      </c>
      <c r="W63" s="1">
        <v>1579.66</v>
      </c>
      <c r="X63" s="1">
        <v>1360</v>
      </c>
      <c r="Y63" s="1">
        <v>1356.27</v>
      </c>
      <c r="Z63" s="1">
        <v>1150</v>
      </c>
      <c r="AA63" s="1">
        <v>1140.99</v>
      </c>
      <c r="AB63" s="1">
        <v>1160</v>
      </c>
    </row>
    <row r="64" spans="1:29" x14ac:dyDescent="0.25">
      <c r="A64" s="170" t="s">
        <v>145</v>
      </c>
      <c r="B64" s="171"/>
      <c r="C64" s="172"/>
      <c r="D64" s="172"/>
      <c r="E64" s="172"/>
      <c r="F64" s="172"/>
      <c r="G64" s="173"/>
      <c r="H64" s="174"/>
      <c r="I64" s="175"/>
      <c r="J64" s="176"/>
      <c r="K64" s="177"/>
      <c r="L64" s="178"/>
      <c r="M64" s="179"/>
      <c r="N64" s="180"/>
      <c r="O64" s="179"/>
      <c r="P64" s="181"/>
      <c r="Q64" s="179"/>
      <c r="R64" s="179"/>
      <c r="S64" s="179"/>
      <c r="T64" s="179"/>
      <c r="U64" s="179"/>
      <c r="V64" s="169">
        <v>500</v>
      </c>
      <c r="W64" s="169">
        <v>35</v>
      </c>
      <c r="X64" s="169">
        <f>SUM(X65)</f>
        <v>250</v>
      </c>
      <c r="Y64" s="1"/>
      <c r="Z64" s="1"/>
      <c r="AA64" s="1"/>
      <c r="AB64" s="1"/>
    </row>
    <row r="65" spans="1:28" x14ac:dyDescent="0.25">
      <c r="A65" s="63" t="s">
        <v>146</v>
      </c>
      <c r="B65" s="64"/>
      <c r="C65" s="65"/>
      <c r="D65" s="65"/>
      <c r="E65" s="65"/>
      <c r="F65" s="65"/>
      <c r="G65" s="66"/>
      <c r="H65" s="67"/>
      <c r="I65" s="53"/>
      <c r="J65" s="54"/>
      <c r="K65" s="14"/>
      <c r="L65" s="51"/>
      <c r="M65" s="1"/>
      <c r="N65" s="119"/>
      <c r="O65" s="1"/>
      <c r="Q65" s="1"/>
      <c r="R65" s="1"/>
      <c r="S65" s="1"/>
      <c r="T65" s="1"/>
      <c r="U65" s="1"/>
      <c r="V65" s="1">
        <v>500</v>
      </c>
      <c r="W65" s="1">
        <v>35</v>
      </c>
      <c r="X65" s="1">
        <v>250</v>
      </c>
      <c r="Y65" s="1"/>
      <c r="Z65" s="1"/>
      <c r="AA65" s="1"/>
      <c r="AB65" s="1"/>
    </row>
    <row r="66" spans="1:28" x14ac:dyDescent="0.25">
      <c r="A66" s="256" t="s">
        <v>159</v>
      </c>
      <c r="B66" s="257"/>
      <c r="C66" s="65"/>
      <c r="D66" s="65"/>
      <c r="E66" s="65"/>
      <c r="F66" s="65"/>
      <c r="G66" s="66"/>
      <c r="H66" s="67"/>
      <c r="I66" s="53"/>
      <c r="J66" s="54"/>
      <c r="K66" s="14"/>
      <c r="L66" s="51"/>
      <c r="M66" s="1"/>
      <c r="N66" s="119"/>
      <c r="O66" s="1"/>
      <c r="Q66" s="1"/>
      <c r="R66" s="1"/>
      <c r="S66" s="1"/>
      <c r="T66" s="1"/>
      <c r="U66" s="1"/>
      <c r="V66" s="1"/>
      <c r="W66" s="1"/>
      <c r="X66" s="169">
        <f>SUM(X67)</f>
        <v>13400</v>
      </c>
      <c r="Y66" s="169">
        <f>SUM(Y67)</f>
        <v>13400</v>
      </c>
      <c r="Z66" s="169">
        <f>SUM(Z67)</f>
        <v>9468</v>
      </c>
      <c r="AA66" s="169">
        <f>SUM(AA67)</f>
        <v>4466</v>
      </c>
      <c r="AB66" s="169">
        <f>SUM(AB67)</f>
        <v>1500</v>
      </c>
    </row>
    <row r="67" spans="1:28" x14ac:dyDescent="0.25">
      <c r="A67" s="244" t="s">
        <v>160</v>
      </c>
      <c r="B67" s="245"/>
      <c r="C67" s="65"/>
      <c r="D67" s="65"/>
      <c r="E67" s="65"/>
      <c r="F67" s="65"/>
      <c r="G67" s="66"/>
      <c r="H67" s="67"/>
      <c r="I67" s="53"/>
      <c r="J67" s="54"/>
      <c r="K67" s="14"/>
      <c r="L67" s="51"/>
      <c r="M67" s="1"/>
      <c r="N67" s="119"/>
      <c r="O67" s="1"/>
      <c r="Q67" s="1"/>
      <c r="R67" s="1"/>
      <c r="S67" s="1"/>
      <c r="T67" s="1"/>
      <c r="U67" s="1"/>
      <c r="V67" s="1"/>
      <c r="W67" s="1"/>
      <c r="X67" s="1">
        <v>13400</v>
      </c>
      <c r="Y67" s="1">
        <v>13400</v>
      </c>
      <c r="Z67" s="1">
        <v>9468</v>
      </c>
      <c r="AA67" s="1">
        <v>4466</v>
      </c>
      <c r="AB67" s="1">
        <v>1500</v>
      </c>
    </row>
    <row r="68" spans="1:28" x14ac:dyDescent="0.25">
      <c r="A68" s="29" t="s">
        <v>158</v>
      </c>
      <c r="B68" s="30"/>
      <c r="C68" s="60"/>
      <c r="D68" s="60"/>
      <c r="E68" s="60"/>
      <c r="F68" s="60"/>
      <c r="G68" s="61"/>
      <c r="H68" s="62"/>
      <c r="I68" s="27">
        <f>SUM(I69)</f>
        <v>2690</v>
      </c>
      <c r="J68" s="38">
        <v>2688.24</v>
      </c>
      <c r="K68" s="2">
        <f>SUM(K69)</f>
        <v>4003</v>
      </c>
      <c r="L68" s="24">
        <f>SUM(L69)</f>
        <v>4001.83</v>
      </c>
      <c r="M68" s="2">
        <f>SUM(M69)</f>
        <v>4003</v>
      </c>
      <c r="N68" s="24">
        <f>SUM(N69)</f>
        <v>4001.83</v>
      </c>
      <c r="O68" s="2">
        <v>4990</v>
      </c>
      <c r="P68" s="2">
        <v>4990</v>
      </c>
      <c r="Q68" s="2">
        <f t="shared" ref="Q68:AB68" si="6">SUM(Q69)</f>
        <v>4761.29</v>
      </c>
      <c r="R68" s="2">
        <f t="shared" si="6"/>
        <v>1505</v>
      </c>
      <c r="S68" s="2">
        <f t="shared" si="6"/>
        <v>1500.87</v>
      </c>
      <c r="T68" s="2">
        <f t="shared" si="6"/>
        <v>1505</v>
      </c>
      <c r="U68" s="2">
        <f t="shared" si="6"/>
        <v>1500.87</v>
      </c>
      <c r="V68" s="2">
        <f t="shared" si="6"/>
        <v>1505</v>
      </c>
      <c r="W68" s="2">
        <f t="shared" si="6"/>
        <v>1158.3699999999999</v>
      </c>
      <c r="X68" s="2">
        <f t="shared" si="6"/>
        <v>1160</v>
      </c>
      <c r="Y68" s="2">
        <f t="shared" si="6"/>
        <v>1158.3699999999999</v>
      </c>
      <c r="Z68" s="2">
        <f t="shared" si="6"/>
        <v>815</v>
      </c>
      <c r="AA68" s="2">
        <f t="shared" si="6"/>
        <v>814.9</v>
      </c>
      <c r="AB68" s="2">
        <f t="shared" si="6"/>
        <v>641</v>
      </c>
    </row>
    <row r="69" spans="1:28" x14ac:dyDescent="0.25">
      <c r="A69" s="63" t="s">
        <v>97</v>
      </c>
      <c r="B69" s="64"/>
      <c r="C69" s="65"/>
      <c r="D69" s="65"/>
      <c r="E69" s="65"/>
      <c r="F69" s="65"/>
      <c r="G69" s="66"/>
      <c r="H69" s="67"/>
      <c r="I69" s="53">
        <v>2690</v>
      </c>
      <c r="J69" s="54">
        <v>2688.24</v>
      </c>
      <c r="K69" s="14">
        <v>4003</v>
      </c>
      <c r="L69" s="51">
        <v>4001.83</v>
      </c>
      <c r="M69" s="1">
        <v>4003</v>
      </c>
      <c r="N69" s="119">
        <v>4001.83</v>
      </c>
      <c r="O69" s="1"/>
      <c r="Q69" s="1">
        <v>4761.29</v>
      </c>
      <c r="R69" s="1">
        <v>1505</v>
      </c>
      <c r="S69" s="1">
        <v>1500.87</v>
      </c>
      <c r="T69" s="1">
        <v>1505</v>
      </c>
      <c r="U69" s="1">
        <v>1500.87</v>
      </c>
      <c r="V69" s="1">
        <v>1505</v>
      </c>
      <c r="W69" s="1">
        <v>1158.3699999999999</v>
      </c>
      <c r="X69" s="1">
        <v>1160</v>
      </c>
      <c r="Y69" s="1">
        <v>1158.3699999999999</v>
      </c>
      <c r="Z69" s="1">
        <v>815</v>
      </c>
      <c r="AA69" s="1">
        <v>814.9</v>
      </c>
      <c r="AB69" s="1">
        <v>641</v>
      </c>
    </row>
    <row r="70" spans="1:28" x14ac:dyDescent="0.25">
      <c r="A70" s="248" t="s">
        <v>44</v>
      </c>
      <c r="B70" s="249"/>
      <c r="C70" s="22" t="e">
        <f>SUM(C4,C34,C48,C50,C62,#REF!)</f>
        <v>#REF!</v>
      </c>
      <c r="D70" s="22" t="e">
        <f>SUM(D4,D34,D50,D62,#REF!)</f>
        <v>#REF!</v>
      </c>
      <c r="E70" s="22">
        <f>SUM(E4,E34,E48,E49,E50,E62)</f>
        <v>79092</v>
      </c>
      <c r="F70" s="22">
        <f>SUM(F4,F34,F50,F62)</f>
        <v>70689.710000000006</v>
      </c>
      <c r="G70" s="68">
        <f>SUM(G4,G34,G48,G49,G50,G62)</f>
        <v>92960</v>
      </c>
      <c r="H70" s="26">
        <f>SUM(H4,H34,H50,H62)</f>
        <v>82021.09</v>
      </c>
      <c r="I70" s="21" t="e">
        <f>SUM(I4,I34,I48,I49,I50,I62,#REF!,I68)</f>
        <v>#REF!</v>
      </c>
      <c r="J70" s="21" t="e">
        <f>SUM(J4,J34,J48,J49,J50,J62,#REF!,J68)</f>
        <v>#REF!</v>
      </c>
      <c r="K70" s="22">
        <f t="shared" ref="K70:T70" si="7">SUM(K4,K34,K46,K48,K49,K50,K62,K68)</f>
        <v>111929</v>
      </c>
      <c r="L70" s="68">
        <f t="shared" si="7"/>
        <v>89831.92</v>
      </c>
      <c r="M70" s="22">
        <f t="shared" si="7"/>
        <v>119192</v>
      </c>
      <c r="N70" s="68">
        <f t="shared" si="7"/>
        <v>91877.25</v>
      </c>
      <c r="O70" s="22">
        <f t="shared" si="7"/>
        <v>99599</v>
      </c>
      <c r="P70" s="22">
        <f t="shared" si="7"/>
        <v>4990</v>
      </c>
      <c r="Q70" s="22">
        <f t="shared" si="7"/>
        <v>96153.15</v>
      </c>
      <c r="R70" s="22">
        <f t="shared" si="7"/>
        <v>103722</v>
      </c>
      <c r="S70" s="22">
        <f t="shared" si="7"/>
        <v>94061.45</v>
      </c>
      <c r="T70" s="22">
        <f t="shared" si="7"/>
        <v>108875</v>
      </c>
      <c r="U70" s="22">
        <f>SUM(U4,U34,U46,U50,U62,U68)</f>
        <v>96820.959999999992</v>
      </c>
      <c r="V70" s="22">
        <f>SUM(V4,V34,V46,V48,V49,V50,V62,V64,V68)</f>
        <v>108130</v>
      </c>
      <c r="W70" s="22">
        <f>SUM(W4,W34,W46,W48,W49,W50,W62,W64,W68)</f>
        <v>97392.19</v>
      </c>
      <c r="X70" s="22">
        <f>SUM(X4,X34,X46,X48,X49,X50,X62,X64,X66,X68)</f>
        <v>125311</v>
      </c>
      <c r="Y70" s="22">
        <f>SUM(Y4,Y34,Y46,Y48,Y49,Y50,Y62,Y64,Y66,Y68)</f>
        <v>115290.23</v>
      </c>
      <c r="Z70" s="22">
        <f>SUM(Z4,Z34,Z46,Z48,Z49,Z50,Z62,Z64,Z66,Z68)</f>
        <v>115769</v>
      </c>
      <c r="AA70" s="22">
        <f>SUM(AA4,AA34,AA46,AA48,AA49,AA50,AA62,AA64,AA66,AA68)</f>
        <v>96620.86</v>
      </c>
      <c r="AB70" s="22">
        <f>SUM(AB4,AB34,AB46,AB48,AB49,AB50,AB62,AB64,AB66,AB68)</f>
        <v>121807</v>
      </c>
    </row>
    <row r="71" spans="1:28" x14ac:dyDescent="0.25">
      <c r="A71" s="28">
        <v>43542</v>
      </c>
      <c r="H71" s="7"/>
      <c r="M71" s="106"/>
      <c r="O71" s="106"/>
      <c r="U71" s="240"/>
    </row>
    <row r="72" spans="1:28" ht="15.75" x14ac:dyDescent="0.25">
      <c r="A72" s="241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0"/>
    </row>
    <row r="73" spans="1:28" x14ac:dyDescent="0.25">
      <c r="A73" s="239"/>
      <c r="B73" s="239"/>
      <c r="C73" s="17"/>
      <c r="D73" s="17"/>
      <c r="E73" s="17"/>
      <c r="F73" s="17"/>
      <c r="G73" s="11"/>
    </row>
    <row r="74" spans="1:28" x14ac:dyDescent="0.25">
      <c r="A74" s="239"/>
      <c r="B74" s="239"/>
      <c r="C74" s="8"/>
      <c r="D74" s="8"/>
      <c r="E74" s="11"/>
      <c r="F74" s="8"/>
      <c r="G74" s="11"/>
    </row>
    <row r="75" spans="1:28" x14ac:dyDescent="0.25">
      <c r="A75" s="239"/>
      <c r="B75" s="239"/>
      <c r="C75" s="17"/>
      <c r="D75" s="17"/>
      <c r="E75" s="17"/>
      <c r="F75" s="17"/>
      <c r="G75" s="11"/>
    </row>
    <row r="76" spans="1:28" x14ac:dyDescent="0.25">
      <c r="A76" s="253"/>
      <c r="B76" s="253"/>
      <c r="C76" s="11"/>
      <c r="D76" s="11"/>
      <c r="E76" s="11"/>
      <c r="F76" s="11"/>
      <c r="G76" s="18"/>
    </row>
    <row r="77" spans="1:28" x14ac:dyDescent="0.25">
      <c r="A77" s="15"/>
      <c r="B77" s="16"/>
      <c r="C77" s="11"/>
      <c r="D77" s="11"/>
      <c r="E77" s="11"/>
      <c r="F77" s="11"/>
      <c r="G77" s="11"/>
    </row>
    <row r="78" spans="1:28" x14ac:dyDescent="0.25">
      <c r="A78" s="239"/>
      <c r="B78" s="239"/>
      <c r="C78" s="11"/>
      <c r="D78" s="11"/>
      <c r="E78" s="11"/>
      <c r="F78" s="11"/>
      <c r="G78" s="11"/>
    </row>
    <row r="79" spans="1:28" x14ac:dyDescent="0.25">
      <c r="A79" s="239"/>
      <c r="B79" s="239"/>
      <c r="C79" s="17"/>
      <c r="D79" s="17"/>
      <c r="E79" s="17"/>
      <c r="F79" s="17"/>
      <c r="G79" s="11"/>
    </row>
    <row r="80" spans="1:28" x14ac:dyDescent="0.25">
      <c r="A80" s="239"/>
      <c r="B80" s="239"/>
      <c r="C80" s="19"/>
      <c r="D80" s="19"/>
      <c r="E80" s="19"/>
      <c r="F80" s="19"/>
      <c r="G80" s="11"/>
    </row>
    <row r="81" spans="1:7" x14ac:dyDescent="0.25">
      <c r="A81" s="250"/>
      <c r="B81" s="250"/>
      <c r="C81" s="19"/>
      <c r="D81" s="19"/>
      <c r="E81" s="19"/>
      <c r="F81" s="19"/>
      <c r="G81" s="11"/>
    </row>
    <row r="82" spans="1:7" x14ac:dyDescent="0.25">
      <c r="A82" s="20"/>
      <c r="B82" s="20"/>
      <c r="C82" s="19"/>
      <c r="D82" s="19"/>
      <c r="E82" s="19"/>
      <c r="F82" s="19"/>
      <c r="G82" s="11"/>
    </row>
    <row r="83" spans="1:7" x14ac:dyDescent="0.25">
      <c r="A83" s="20"/>
      <c r="B83" s="20"/>
      <c r="C83" s="19"/>
      <c r="D83" s="19"/>
      <c r="E83" s="19"/>
      <c r="F83" s="19"/>
      <c r="G83" s="11"/>
    </row>
    <row r="84" spans="1:7" x14ac:dyDescent="0.25">
      <c r="A84" s="250"/>
      <c r="B84" s="250"/>
      <c r="C84" s="19"/>
      <c r="D84" s="19"/>
      <c r="E84" s="19"/>
      <c r="F84" s="19"/>
      <c r="G84" s="11"/>
    </row>
    <row r="85" spans="1:7" x14ac:dyDescent="0.25">
      <c r="A85" s="239"/>
      <c r="B85" s="239"/>
      <c r="C85" s="19"/>
      <c r="D85" s="19"/>
      <c r="E85" s="19"/>
      <c r="F85" s="19"/>
      <c r="G85" s="11"/>
    </row>
    <row r="86" spans="1:7" x14ac:dyDescent="0.25">
      <c r="A86" s="239"/>
      <c r="B86" s="239"/>
      <c r="C86" s="19"/>
      <c r="D86" s="19"/>
      <c r="E86" s="19"/>
      <c r="F86" s="19"/>
      <c r="G86" s="11"/>
    </row>
    <row r="87" spans="1:7" x14ac:dyDescent="0.25">
      <c r="A87" s="238"/>
      <c r="B87" s="238"/>
      <c r="C87" s="12"/>
      <c r="D87" s="12"/>
      <c r="E87" s="12"/>
      <c r="F87" s="12"/>
      <c r="G87" s="17"/>
    </row>
    <row r="88" spans="1:7" x14ac:dyDescent="0.25">
      <c r="A88" s="7"/>
      <c r="B88" s="7"/>
      <c r="C88" s="10"/>
      <c r="D88" s="10"/>
      <c r="E88" s="10"/>
      <c r="F88" s="10"/>
    </row>
    <row r="89" spans="1:7" x14ac:dyDescent="0.25">
      <c r="A89" s="7"/>
      <c r="B89" s="7"/>
      <c r="C89" s="10"/>
      <c r="D89" s="10"/>
      <c r="E89" s="10"/>
      <c r="F89" s="10"/>
    </row>
    <row r="92" spans="1:7" ht="15.75" x14ac:dyDescent="0.25">
      <c r="A92" s="241"/>
      <c r="B92" s="241"/>
      <c r="C92" s="241"/>
      <c r="D92" s="241"/>
      <c r="E92" s="241"/>
      <c r="F92" s="241"/>
    </row>
    <row r="93" spans="1:7" ht="15" customHeight="1" x14ac:dyDescent="0.25">
      <c r="A93" s="247"/>
      <c r="B93" s="247"/>
      <c r="C93" s="247"/>
      <c r="D93" s="247"/>
      <c r="E93" s="247"/>
      <c r="F93" s="247"/>
      <c r="G93" s="247"/>
    </row>
    <row r="94" spans="1:7" ht="15" customHeight="1" x14ac:dyDescent="0.25">
      <c r="A94" s="247"/>
      <c r="B94" s="247"/>
      <c r="C94" s="247"/>
      <c r="D94" s="247"/>
      <c r="E94" s="247"/>
      <c r="F94" s="247"/>
      <c r="G94" s="247"/>
    </row>
    <row r="95" spans="1:7" x14ac:dyDescent="0.25">
      <c r="A95" s="238"/>
      <c r="B95" s="238"/>
      <c r="C95" s="8"/>
      <c r="D95" s="8"/>
      <c r="E95" s="8"/>
      <c r="F95" s="17"/>
      <c r="G95" s="17"/>
    </row>
    <row r="96" spans="1:7" x14ac:dyDescent="0.25">
      <c r="A96" s="239"/>
      <c r="B96" s="239"/>
      <c r="C96" s="17"/>
      <c r="D96" s="17"/>
      <c r="E96" s="17"/>
      <c r="F96" s="17"/>
      <c r="G96" s="17"/>
    </row>
    <row r="97" spans="1:7" x14ac:dyDescent="0.25">
      <c r="A97" s="238"/>
      <c r="B97" s="238"/>
      <c r="C97" s="8"/>
      <c r="D97" s="8"/>
      <c r="E97" s="8"/>
      <c r="F97" s="8"/>
      <c r="G97" s="17"/>
    </row>
    <row r="98" spans="1:7" x14ac:dyDescent="0.25">
      <c r="A98" s="239"/>
      <c r="B98" s="239"/>
      <c r="C98" s="17"/>
      <c r="D98" s="17"/>
      <c r="E98" s="17"/>
      <c r="F98" s="17"/>
      <c r="G98" s="17"/>
    </row>
    <row r="99" spans="1:7" x14ac:dyDescent="0.25">
      <c r="A99" s="238"/>
      <c r="B99" s="238"/>
      <c r="C99" s="8"/>
      <c r="D99" s="8"/>
      <c r="E99" s="8"/>
      <c r="F99" s="8"/>
      <c r="G99" s="8"/>
    </row>
    <row r="100" spans="1:7" x14ac:dyDescent="0.25">
      <c r="A100" s="239"/>
      <c r="B100" s="239"/>
      <c r="C100" s="11"/>
      <c r="D100" s="11"/>
      <c r="E100" s="11"/>
      <c r="F100" s="11"/>
      <c r="G100" s="17"/>
    </row>
    <row r="101" spans="1:7" x14ac:dyDescent="0.25">
      <c r="A101" s="15"/>
      <c r="B101" s="16"/>
      <c r="C101" s="11"/>
      <c r="D101" s="11"/>
      <c r="E101" s="11"/>
      <c r="F101" s="11"/>
      <c r="G101" s="17"/>
    </row>
    <row r="102" spans="1:7" x14ac:dyDescent="0.25">
      <c r="A102" s="238"/>
      <c r="B102" s="238"/>
      <c r="C102" s="8"/>
      <c r="D102" s="8"/>
      <c r="E102" s="8"/>
      <c r="F102" s="8"/>
      <c r="G102" s="8"/>
    </row>
    <row r="103" spans="1:7" x14ac:dyDescent="0.25">
      <c r="A103" s="239"/>
      <c r="B103" s="239"/>
      <c r="C103" s="17"/>
      <c r="D103" s="17"/>
      <c r="E103" s="17"/>
      <c r="F103" s="17"/>
      <c r="G103" s="17"/>
    </row>
    <row r="104" spans="1:7" x14ac:dyDescent="0.25">
      <c r="A104" s="239"/>
      <c r="B104" s="239"/>
      <c r="C104" s="17"/>
      <c r="D104" s="17"/>
      <c r="E104" s="17"/>
      <c r="F104" s="17"/>
      <c r="G104" s="17"/>
    </row>
    <row r="105" spans="1:7" x14ac:dyDescent="0.25">
      <c r="A105" s="239"/>
      <c r="B105" s="239"/>
      <c r="C105" s="17"/>
      <c r="D105" s="17"/>
      <c r="E105" s="17"/>
      <c r="F105" s="17"/>
      <c r="G105" s="17"/>
    </row>
    <row r="106" spans="1:7" x14ac:dyDescent="0.25">
      <c r="A106" s="239"/>
      <c r="B106" s="239"/>
      <c r="C106" s="17"/>
      <c r="D106" s="17"/>
      <c r="E106" s="17"/>
      <c r="F106" s="17"/>
      <c r="G106" s="17"/>
    </row>
    <row r="107" spans="1:7" x14ac:dyDescent="0.25">
      <c r="A107" s="15"/>
      <c r="B107" s="15"/>
      <c r="C107" s="17"/>
      <c r="D107" s="17"/>
      <c r="E107" s="17"/>
      <c r="F107" s="17"/>
      <c r="G107" s="17"/>
    </row>
    <row r="108" spans="1:7" x14ac:dyDescent="0.25">
      <c r="A108" s="239"/>
      <c r="B108" s="239"/>
      <c r="C108" s="17"/>
      <c r="D108" s="17"/>
      <c r="E108" s="17"/>
      <c r="F108" s="17"/>
      <c r="G108" s="17"/>
    </row>
    <row r="109" spans="1:7" x14ac:dyDescent="0.25">
      <c r="A109" s="15"/>
      <c r="B109" s="15"/>
      <c r="C109" s="17"/>
      <c r="D109" s="17"/>
      <c r="E109" s="17"/>
      <c r="F109" s="17"/>
      <c r="G109" s="17"/>
    </row>
    <row r="110" spans="1:7" x14ac:dyDescent="0.25">
      <c r="A110" s="15"/>
      <c r="B110" s="15"/>
      <c r="C110" s="17"/>
      <c r="D110" s="17"/>
      <c r="E110" s="17"/>
      <c r="F110" s="17"/>
      <c r="G110" s="17"/>
    </row>
    <row r="111" spans="1:7" x14ac:dyDescent="0.25">
      <c r="A111" s="239"/>
      <c r="B111" s="239"/>
      <c r="C111" s="17"/>
      <c r="D111" s="17"/>
      <c r="E111" s="17"/>
      <c r="F111" s="17"/>
      <c r="G111" s="17"/>
    </row>
    <row r="112" spans="1:7" x14ac:dyDescent="0.25">
      <c r="A112" s="238"/>
      <c r="B112" s="238"/>
      <c r="C112" s="8"/>
      <c r="D112" s="8"/>
      <c r="E112" s="8"/>
      <c r="F112" s="8"/>
      <c r="G112" s="8"/>
    </row>
    <row r="113" spans="1:7" x14ac:dyDescent="0.25">
      <c r="A113" s="239"/>
      <c r="B113" s="239"/>
      <c r="C113" s="17"/>
      <c r="D113" s="17"/>
      <c r="E113" s="17"/>
      <c r="F113" s="17"/>
      <c r="G113" s="17"/>
    </row>
    <row r="114" spans="1:7" x14ac:dyDescent="0.25">
      <c r="A114" s="238"/>
      <c r="B114" s="238"/>
      <c r="C114" s="8"/>
      <c r="D114" s="8"/>
      <c r="E114" s="8"/>
      <c r="F114" s="8"/>
      <c r="G114" s="17"/>
    </row>
    <row r="115" spans="1:7" x14ac:dyDescent="0.25">
      <c r="A115" s="239"/>
      <c r="B115" s="239"/>
      <c r="C115" s="17"/>
      <c r="D115" s="17"/>
      <c r="E115" s="17"/>
      <c r="F115" s="17"/>
      <c r="G115" s="17"/>
    </row>
    <row r="116" spans="1:7" x14ac:dyDescent="0.25">
      <c r="A116" s="238"/>
      <c r="B116" s="238"/>
      <c r="C116" s="8"/>
      <c r="D116" s="8"/>
      <c r="E116" s="8"/>
      <c r="F116" s="8"/>
      <c r="G116" s="17"/>
    </row>
    <row r="117" spans="1:7" x14ac:dyDescent="0.25">
      <c r="A117" s="239"/>
      <c r="B117" s="239"/>
      <c r="C117" s="8"/>
      <c r="D117" s="8"/>
      <c r="E117" s="11"/>
      <c r="F117" s="8"/>
    </row>
    <row r="118" spans="1:7" x14ac:dyDescent="0.25">
      <c r="A118" s="252"/>
      <c r="B118" s="252"/>
      <c r="C118" s="6"/>
      <c r="D118" s="6"/>
      <c r="E118" s="6"/>
      <c r="F118" s="6"/>
    </row>
    <row r="119" spans="1:7" x14ac:dyDescent="0.25">
      <c r="A119" s="253"/>
      <c r="B119" s="253"/>
      <c r="C119" s="11"/>
      <c r="D119" s="11"/>
      <c r="E119" s="11"/>
      <c r="F119" s="11"/>
    </row>
    <row r="120" spans="1:7" x14ac:dyDescent="0.25">
      <c r="A120" s="239"/>
      <c r="B120" s="239"/>
      <c r="C120" s="11"/>
      <c r="D120" s="11"/>
      <c r="E120" s="11"/>
      <c r="F120" s="11"/>
    </row>
    <row r="121" spans="1:7" x14ac:dyDescent="0.25">
      <c r="A121" s="252"/>
      <c r="B121" s="252"/>
      <c r="C121" s="6"/>
      <c r="D121" s="6"/>
      <c r="E121" s="6"/>
      <c r="F121" s="6"/>
    </row>
    <row r="122" spans="1:7" x14ac:dyDescent="0.25">
      <c r="A122" s="252"/>
      <c r="B122" s="252"/>
      <c r="C122" s="10"/>
      <c r="D122" s="10"/>
      <c r="E122" s="10"/>
      <c r="F122" s="10"/>
    </row>
    <row r="123" spans="1:7" x14ac:dyDescent="0.25">
      <c r="A123" s="251"/>
      <c r="B123" s="251"/>
      <c r="C123" s="10"/>
      <c r="D123" s="10"/>
      <c r="E123" s="10"/>
      <c r="F123" s="10"/>
    </row>
    <row r="124" spans="1:7" x14ac:dyDescent="0.25">
      <c r="A124" s="252"/>
      <c r="B124" s="252"/>
      <c r="C124" s="10"/>
      <c r="D124" s="10"/>
      <c r="E124" s="10"/>
      <c r="F124" s="10"/>
    </row>
    <row r="125" spans="1:7" x14ac:dyDescent="0.25">
      <c r="A125" s="252"/>
      <c r="B125" s="252"/>
      <c r="C125" s="10"/>
      <c r="D125" s="10"/>
      <c r="E125" s="10"/>
      <c r="F125" s="10"/>
    </row>
    <row r="126" spans="1:7" x14ac:dyDescent="0.25">
      <c r="A126" s="238"/>
      <c r="B126" s="238"/>
      <c r="C126" s="12"/>
      <c r="D126" s="12"/>
      <c r="E126" s="12"/>
      <c r="F126" s="12"/>
    </row>
  </sheetData>
  <sheetProtection sheet="1" formatCells="0" formatColumns="0" formatRows="0" insertColumns="0" insertRows="0" insertHyperlinks="0" deleteColumns="0" deleteRows="0" selectLockedCells="1" sort="0" autoFilter="0" pivotTables="0" selectUnlockedCells="1"/>
  <mergeCells count="132">
    <mergeCell ref="AA2:AA3"/>
    <mergeCell ref="AB2:AB3"/>
    <mergeCell ref="AA44:AA45"/>
    <mergeCell ref="AB44:AB45"/>
    <mergeCell ref="A51:B51"/>
    <mergeCell ref="A100:B100"/>
    <mergeCell ref="G93:G94"/>
    <mergeCell ref="A73:B73"/>
    <mergeCell ref="A1:T1"/>
    <mergeCell ref="S2:S3"/>
    <mergeCell ref="T2:T3"/>
    <mergeCell ref="Q2:Q3"/>
    <mergeCell ref="O2:O3"/>
    <mergeCell ref="I2:I3"/>
    <mergeCell ref="A6:B6"/>
    <mergeCell ref="A29:B29"/>
    <mergeCell ref="G2:G3"/>
    <mergeCell ref="A5:B5"/>
    <mergeCell ref="L2:L3"/>
    <mergeCell ref="K2:K3"/>
    <mergeCell ref="A66:B66"/>
    <mergeCell ref="A67:B67"/>
    <mergeCell ref="A7:B7"/>
    <mergeCell ref="A18:B18"/>
    <mergeCell ref="A85:B85"/>
    <mergeCell ref="A79:B79"/>
    <mergeCell ref="A87:B87"/>
    <mergeCell ref="A86:B86"/>
    <mergeCell ref="A78:B78"/>
    <mergeCell ref="A76:B76"/>
    <mergeCell ref="A84:B84"/>
    <mergeCell ref="A80:B80"/>
    <mergeCell ref="A93:B94"/>
    <mergeCell ref="A126:B126"/>
    <mergeCell ref="A104:B104"/>
    <mergeCell ref="A105:B105"/>
    <mergeCell ref="A106:B106"/>
    <mergeCell ref="A108:B108"/>
    <mergeCell ref="A111:B111"/>
    <mergeCell ref="A123:B123"/>
    <mergeCell ref="A124:B124"/>
    <mergeCell ref="A116:B116"/>
    <mergeCell ref="A114:B114"/>
    <mergeCell ref="A117:B117"/>
    <mergeCell ref="A118:B118"/>
    <mergeCell ref="A122:B122"/>
    <mergeCell ref="A119:B119"/>
    <mergeCell ref="A120:B120"/>
    <mergeCell ref="A121:B121"/>
    <mergeCell ref="A115:B115"/>
    <mergeCell ref="A112:B112"/>
    <mergeCell ref="A113:B113"/>
    <mergeCell ref="A125:B125"/>
    <mergeCell ref="A58:B58"/>
    <mergeCell ref="S44:S45"/>
    <mergeCell ref="C93:C94"/>
    <mergeCell ref="D93:D94"/>
    <mergeCell ref="E93:E94"/>
    <mergeCell ref="A96:B96"/>
    <mergeCell ref="A99:B99"/>
    <mergeCell ref="A70:B70"/>
    <mergeCell ref="T44:T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A75:B75"/>
    <mergeCell ref="A92:F92"/>
    <mergeCell ref="A98:B98"/>
    <mergeCell ref="A95:B95"/>
    <mergeCell ref="F93:F94"/>
    <mergeCell ref="A81:B81"/>
    <mergeCell ref="A102:B102"/>
    <mergeCell ref="A103:B103"/>
    <mergeCell ref="A97:B97"/>
    <mergeCell ref="A74:B74"/>
    <mergeCell ref="U71:U72"/>
    <mergeCell ref="A72:T72"/>
    <mergeCell ref="A22:B22"/>
    <mergeCell ref="A10:B10"/>
    <mergeCell ref="A11:B11"/>
    <mergeCell ref="A12:B12"/>
    <mergeCell ref="A25:B25"/>
    <mergeCell ref="A27:B27"/>
    <mergeCell ref="A28:B28"/>
    <mergeCell ref="L44:L45"/>
    <mergeCell ref="M44:M45"/>
    <mergeCell ref="N44:N45"/>
    <mergeCell ref="O44:O45"/>
    <mergeCell ref="Q44:Q45"/>
    <mergeCell ref="R44:R45"/>
    <mergeCell ref="A42:T42"/>
    <mergeCell ref="A44:B45"/>
    <mergeCell ref="A23:B23"/>
    <mergeCell ref="A43:T43"/>
    <mergeCell ref="A57:B57"/>
    <mergeCell ref="Y44:Y45"/>
    <mergeCell ref="Z44:Z45"/>
    <mergeCell ref="Y2:Y3"/>
    <mergeCell ref="Z2:Z3"/>
    <mergeCell ref="U44:U45"/>
    <mergeCell ref="V44:V45"/>
    <mergeCell ref="W44:W45"/>
    <mergeCell ref="W2:W3"/>
    <mergeCell ref="X2:X3"/>
    <mergeCell ref="V2:V3"/>
    <mergeCell ref="X44:X45"/>
    <mergeCell ref="U2:U3"/>
    <mergeCell ref="N2:N3"/>
    <mergeCell ref="C2:C3"/>
    <mergeCell ref="D2:D3"/>
    <mergeCell ref="R2:R3"/>
    <mergeCell ref="J2:J3"/>
    <mergeCell ref="H2:H3"/>
    <mergeCell ref="E2:E3"/>
    <mergeCell ref="A20:B20"/>
    <mergeCell ref="A21:B21"/>
    <mergeCell ref="A13:B13"/>
    <mergeCell ref="A8:B8"/>
    <mergeCell ref="A9:B9"/>
    <mergeCell ref="M2:M3"/>
    <mergeCell ref="A2:B3"/>
    <mergeCell ref="A14:B14"/>
    <mergeCell ref="A15:B15"/>
    <mergeCell ref="F2:F3"/>
    <mergeCell ref="A4:B4"/>
    <mergeCell ref="A19:B19"/>
  </mergeCells>
  <pageMargins left="3.937007874015748E-2" right="3.937007874015748E-2" top="0.23622047244094491" bottom="0.70866141732283472" header="0.19685039370078741" footer="0.31496062992125984"/>
  <pageSetup paperSize="9" scale="85" orientation="landscape" r:id="rId1"/>
  <rowBreaks count="1" manualBreakCount="1">
    <brk id="71" max="16383" man="1"/>
  </rowBreaks>
  <ignoredErrors>
    <ignoredError sqref="T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workbookViewId="0">
      <selection activeCell="Z28" sqref="Z28"/>
    </sheetView>
  </sheetViews>
  <sheetFormatPr baseColWidth="10" defaultRowHeight="15" x14ac:dyDescent="0.25"/>
  <cols>
    <col min="1" max="2" width="11.7109375" customWidth="1"/>
    <col min="3" max="6" width="11.7109375" hidden="1" customWidth="1"/>
    <col min="7" max="7" width="12.7109375" hidden="1" customWidth="1"/>
    <col min="8" max="12" width="11.7109375" hidden="1" customWidth="1"/>
    <col min="13" max="13" width="13.85546875" hidden="1" customWidth="1"/>
    <col min="14" max="14" width="12.85546875" hidden="1" customWidth="1"/>
    <col min="15" max="15" width="11.85546875" hidden="1" customWidth="1"/>
    <col min="16" max="16" width="11.85546875" customWidth="1"/>
    <col min="17" max="17" width="11.5703125" customWidth="1"/>
    <col min="18" max="18" width="12.28515625" customWidth="1"/>
    <col min="19" max="19" width="11.5703125" customWidth="1"/>
    <col min="20" max="22" width="11.85546875" customWidth="1"/>
    <col min="24" max="24" width="10.7109375" customWidth="1"/>
    <col min="25" max="25" width="10.85546875" customWidth="1"/>
    <col min="26" max="26" width="12.85546875" customWidth="1"/>
  </cols>
  <sheetData>
    <row r="2" spans="1:26" ht="15.75" x14ac:dyDescent="0.25">
      <c r="A2" s="270" t="s">
        <v>73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V2" s="200"/>
    </row>
    <row r="3" spans="1:26" ht="15" customHeight="1" x14ac:dyDescent="0.25">
      <c r="A3" s="219" t="s">
        <v>0</v>
      </c>
      <c r="B3" s="228"/>
      <c r="C3" s="221" t="s">
        <v>1</v>
      </c>
      <c r="D3" s="223" t="s">
        <v>2</v>
      </c>
      <c r="E3" s="221" t="s">
        <v>3</v>
      </c>
      <c r="F3" s="223" t="s">
        <v>4</v>
      </c>
      <c r="G3" s="266" t="s">
        <v>87</v>
      </c>
      <c r="H3" s="264" t="s">
        <v>90</v>
      </c>
      <c r="I3" s="223" t="s">
        <v>92</v>
      </c>
      <c r="J3" s="221" t="s">
        <v>96</v>
      </c>
      <c r="K3" s="223" t="s">
        <v>99</v>
      </c>
      <c r="L3" s="221" t="s">
        <v>100</v>
      </c>
      <c r="M3" s="223" t="s">
        <v>103</v>
      </c>
      <c r="N3" s="221" t="s">
        <v>105</v>
      </c>
      <c r="O3" s="223" t="s">
        <v>107</v>
      </c>
      <c r="P3" s="262" t="s">
        <v>115</v>
      </c>
      <c r="Q3" s="246" t="s">
        <v>122</v>
      </c>
      <c r="R3" s="234" t="s">
        <v>128</v>
      </c>
      <c r="S3" s="260" t="s">
        <v>137</v>
      </c>
      <c r="T3" s="234" t="s">
        <v>141</v>
      </c>
      <c r="U3" s="260" t="s">
        <v>150</v>
      </c>
      <c r="V3" s="234" t="s">
        <v>151</v>
      </c>
      <c r="W3" s="260" t="s">
        <v>162</v>
      </c>
      <c r="X3" s="234" t="s">
        <v>163</v>
      </c>
      <c r="Y3" s="287" t="s">
        <v>171</v>
      </c>
      <c r="Z3" s="234" t="s">
        <v>170</v>
      </c>
    </row>
    <row r="4" spans="1:26" ht="15" customHeight="1" x14ac:dyDescent="0.25">
      <c r="A4" s="220"/>
      <c r="B4" s="229"/>
      <c r="C4" s="222"/>
      <c r="D4" s="224"/>
      <c r="E4" s="222"/>
      <c r="F4" s="224"/>
      <c r="G4" s="267"/>
      <c r="H4" s="265"/>
      <c r="I4" s="224"/>
      <c r="J4" s="222"/>
      <c r="K4" s="224"/>
      <c r="L4" s="222"/>
      <c r="M4" s="224"/>
      <c r="N4" s="222"/>
      <c r="O4" s="224"/>
      <c r="P4" s="263"/>
      <c r="Q4" s="225"/>
      <c r="R4" s="235"/>
      <c r="S4" s="261"/>
      <c r="T4" s="235"/>
      <c r="U4" s="261"/>
      <c r="V4" s="235"/>
      <c r="W4" s="261"/>
      <c r="X4" s="235"/>
      <c r="Y4" s="288"/>
      <c r="Z4" s="235"/>
    </row>
    <row r="5" spans="1:26" ht="15" customHeight="1" x14ac:dyDescent="0.25">
      <c r="A5" s="230" t="s">
        <v>74</v>
      </c>
      <c r="B5" s="231"/>
      <c r="C5" s="40">
        <v>1655</v>
      </c>
      <c r="D5" s="41"/>
      <c r="E5" s="41"/>
      <c r="F5" s="70"/>
      <c r="G5" s="41">
        <v>9350</v>
      </c>
      <c r="H5" s="41">
        <v>15064</v>
      </c>
      <c r="I5" s="71"/>
      <c r="J5" s="72">
        <v>371</v>
      </c>
      <c r="K5" s="70"/>
      <c r="L5" s="41">
        <f>SUM(L6)</f>
        <v>834</v>
      </c>
      <c r="M5" s="102"/>
      <c r="N5" s="116">
        <f>SUM(N6)</f>
        <v>23778</v>
      </c>
      <c r="O5" s="116"/>
      <c r="P5" s="116">
        <f>SUM(P6)</f>
        <v>3078</v>
      </c>
      <c r="Q5" s="116"/>
      <c r="R5" s="116">
        <f>SUM(R6)</f>
        <v>7843</v>
      </c>
      <c r="S5" s="101"/>
      <c r="T5" s="116">
        <v>7838</v>
      </c>
      <c r="U5" s="101"/>
      <c r="V5" s="2">
        <f>SUM(V6)</f>
        <v>8399</v>
      </c>
      <c r="W5" s="1"/>
      <c r="X5" s="2">
        <f>SUM(X6)</f>
        <v>2349</v>
      </c>
      <c r="Y5" s="197"/>
      <c r="Z5" s="2">
        <f t="shared" ref="Z5" si="0">SUM(Z6)</f>
        <v>1402</v>
      </c>
    </row>
    <row r="6" spans="1:26" ht="15" customHeight="1" x14ac:dyDescent="0.25">
      <c r="A6" s="226" t="s">
        <v>75</v>
      </c>
      <c r="B6" s="227"/>
      <c r="C6" s="39">
        <v>1655</v>
      </c>
      <c r="D6" s="44"/>
      <c r="E6" s="44"/>
      <c r="F6" s="44"/>
      <c r="G6" s="44">
        <v>9350</v>
      </c>
      <c r="H6" s="44">
        <v>15064</v>
      </c>
      <c r="I6" s="46"/>
      <c r="J6" s="46">
        <v>371</v>
      </c>
      <c r="K6" s="44"/>
      <c r="L6" s="44">
        <v>834</v>
      </c>
      <c r="M6" s="101"/>
      <c r="N6" s="1">
        <v>23778</v>
      </c>
      <c r="O6" s="1"/>
      <c r="P6" s="1">
        <v>3078</v>
      </c>
      <c r="Q6" s="1"/>
      <c r="R6" s="1">
        <v>7843</v>
      </c>
      <c r="S6" s="101"/>
      <c r="T6" s="1">
        <v>7838</v>
      </c>
      <c r="U6" s="101"/>
      <c r="V6" s="1">
        <v>8399</v>
      </c>
      <c r="W6" s="1"/>
      <c r="X6" s="1">
        <v>2349</v>
      </c>
      <c r="Y6" s="1"/>
      <c r="Z6" s="1">
        <v>1402</v>
      </c>
    </row>
    <row r="7" spans="1:26" ht="15" customHeight="1" x14ac:dyDescent="0.25">
      <c r="A7" s="73" t="s">
        <v>91</v>
      </c>
      <c r="B7" s="74"/>
      <c r="C7" s="75"/>
      <c r="D7" s="70"/>
      <c r="E7" s="70"/>
      <c r="F7" s="70"/>
      <c r="G7" s="70">
        <v>54</v>
      </c>
      <c r="H7" s="70"/>
      <c r="I7" s="71"/>
      <c r="J7" s="72">
        <v>1600</v>
      </c>
      <c r="K7" s="70"/>
      <c r="L7" s="41">
        <v>1440</v>
      </c>
      <c r="M7" s="102"/>
      <c r="N7" s="1"/>
      <c r="O7" s="116"/>
      <c r="P7" s="1"/>
      <c r="Q7" s="1"/>
      <c r="R7" s="1"/>
      <c r="S7" s="101"/>
      <c r="T7" s="1"/>
      <c r="U7" s="101"/>
      <c r="V7" s="199"/>
      <c r="W7" s="1"/>
      <c r="X7" s="1"/>
      <c r="Y7" s="1"/>
      <c r="Z7" s="1"/>
    </row>
    <row r="8" spans="1:26" ht="15" customHeight="1" x14ac:dyDescent="0.25">
      <c r="A8" s="230" t="s">
        <v>76</v>
      </c>
      <c r="B8" s="231"/>
      <c r="C8" s="40">
        <v>2531</v>
      </c>
      <c r="D8" s="41">
        <v>2530.1999999999998</v>
      </c>
      <c r="E8" s="41">
        <v>2150</v>
      </c>
      <c r="F8" s="41">
        <v>2091.5100000000002</v>
      </c>
      <c r="G8" s="41">
        <f>SUM(G9:G10)</f>
        <v>11602</v>
      </c>
      <c r="H8" s="41">
        <v>14200</v>
      </c>
      <c r="I8" s="72">
        <f>SUM(I9:I10)</f>
        <v>4313.79</v>
      </c>
      <c r="J8" s="72">
        <f>SUM(J9:J10)</f>
        <v>11645</v>
      </c>
      <c r="K8" s="41">
        <f>SUM(K9:K10)</f>
        <v>11640.24</v>
      </c>
      <c r="L8" s="41">
        <f t="shared" ref="L8:Q8" si="1">SUM(L9)</f>
        <v>11880</v>
      </c>
      <c r="M8" s="41">
        <f t="shared" si="1"/>
        <v>11860.65</v>
      </c>
      <c r="N8" s="41">
        <f t="shared" si="1"/>
        <v>5000</v>
      </c>
      <c r="O8" s="41">
        <f t="shared" si="1"/>
        <v>4893.3999999999996</v>
      </c>
      <c r="P8" s="41">
        <f t="shared" si="1"/>
        <v>3500</v>
      </c>
      <c r="Q8" s="41">
        <f t="shared" si="1"/>
        <v>3496.97</v>
      </c>
      <c r="R8" s="41">
        <f t="shared" ref="R8:Y8" si="2">SUM(R9:R12)</f>
        <v>3850</v>
      </c>
      <c r="S8" s="41">
        <f t="shared" si="2"/>
        <v>4110.4800000000005</v>
      </c>
      <c r="T8" s="41">
        <f t="shared" si="2"/>
        <v>3835</v>
      </c>
      <c r="U8" s="41">
        <f t="shared" si="2"/>
        <v>3828.09</v>
      </c>
      <c r="V8" s="41">
        <f t="shared" si="2"/>
        <v>4312</v>
      </c>
      <c r="W8" s="41">
        <f t="shared" si="2"/>
        <v>4306.97</v>
      </c>
      <c r="X8" s="41">
        <f t="shared" si="2"/>
        <v>4494</v>
      </c>
      <c r="Y8" s="41">
        <f t="shared" si="2"/>
        <v>4492.67</v>
      </c>
      <c r="Z8" s="41">
        <f>SUM(Z9:Z10)</f>
        <v>4696</v>
      </c>
    </row>
    <row r="9" spans="1:26" ht="15" customHeight="1" x14ac:dyDescent="0.25">
      <c r="A9" s="226" t="s">
        <v>77</v>
      </c>
      <c r="B9" s="227"/>
      <c r="C9" s="39">
        <v>2531</v>
      </c>
      <c r="D9" s="44">
        <v>2530.1999999999998</v>
      </c>
      <c r="E9" s="44">
        <v>2150</v>
      </c>
      <c r="F9" s="44">
        <v>2091.5100000000002</v>
      </c>
      <c r="G9" s="44">
        <v>11392</v>
      </c>
      <c r="H9" s="44">
        <v>14200</v>
      </c>
      <c r="I9" s="46">
        <v>4103.87</v>
      </c>
      <c r="J9" s="46">
        <v>11645</v>
      </c>
      <c r="K9" s="44">
        <v>11640.24</v>
      </c>
      <c r="L9" s="44">
        <v>11880</v>
      </c>
      <c r="M9" s="103">
        <v>11860.65</v>
      </c>
      <c r="N9" s="1">
        <v>5000</v>
      </c>
      <c r="O9" s="1">
        <v>4893.3999999999996</v>
      </c>
      <c r="P9" s="1">
        <v>3500</v>
      </c>
      <c r="Q9" s="1">
        <v>3496.97</v>
      </c>
      <c r="R9" s="1">
        <v>3700</v>
      </c>
      <c r="S9" s="1">
        <v>3658.76</v>
      </c>
      <c r="T9" s="1">
        <v>3835</v>
      </c>
      <c r="U9" s="1">
        <v>3828.09</v>
      </c>
      <c r="V9" s="1">
        <v>4010</v>
      </c>
      <c r="W9" s="1">
        <v>4005.25</v>
      </c>
      <c r="X9" s="1">
        <v>4192</v>
      </c>
      <c r="Y9" s="1">
        <v>4190.67</v>
      </c>
      <c r="Z9" s="1">
        <v>4390</v>
      </c>
    </row>
    <row r="10" spans="1:26" ht="15" customHeight="1" x14ac:dyDescent="0.25">
      <c r="A10" s="76" t="s">
        <v>161</v>
      </c>
      <c r="B10" s="77"/>
      <c r="C10" s="39"/>
      <c r="D10" s="44"/>
      <c r="E10" s="44"/>
      <c r="F10" s="44"/>
      <c r="G10" s="44">
        <v>210</v>
      </c>
      <c r="H10" s="44"/>
      <c r="I10" s="46">
        <v>209.92</v>
      </c>
      <c r="J10" s="46"/>
      <c r="K10" s="44"/>
      <c r="L10" s="44"/>
      <c r="M10" s="101"/>
      <c r="N10" s="1"/>
      <c r="O10" s="1"/>
      <c r="P10" s="1"/>
      <c r="Q10" s="1"/>
      <c r="R10" s="1">
        <v>150</v>
      </c>
      <c r="S10" s="1">
        <v>451.72</v>
      </c>
      <c r="T10" s="1"/>
      <c r="U10" s="1"/>
      <c r="V10" s="1">
        <v>302</v>
      </c>
      <c r="W10" s="1">
        <v>301.72000000000003</v>
      </c>
      <c r="X10" s="1">
        <v>302</v>
      </c>
      <c r="Y10" s="1">
        <v>302</v>
      </c>
      <c r="Z10" s="1">
        <v>306</v>
      </c>
    </row>
    <row r="11" spans="1:26" ht="15" customHeight="1" x14ac:dyDescent="0.25">
      <c r="A11" s="230" t="s">
        <v>78</v>
      </c>
      <c r="B11" s="231"/>
      <c r="C11" s="40">
        <v>1455</v>
      </c>
      <c r="D11" s="41">
        <v>1454.18</v>
      </c>
      <c r="E11" s="41"/>
      <c r="F11" s="41"/>
      <c r="G11" s="70"/>
      <c r="H11" s="70"/>
      <c r="I11" s="71"/>
      <c r="J11" s="71"/>
      <c r="K11" s="70"/>
      <c r="L11" s="70"/>
      <c r="M11" s="70"/>
      <c r="N11" s="1"/>
      <c r="O11" s="11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30" t="s">
        <v>79</v>
      </c>
      <c r="B12" s="231"/>
      <c r="C12" s="41">
        <v>7586</v>
      </c>
      <c r="D12" s="41"/>
      <c r="E12" s="41">
        <v>13061</v>
      </c>
      <c r="F12" s="41">
        <v>3918.1</v>
      </c>
      <c r="G12" s="41">
        <v>5642</v>
      </c>
      <c r="H12" s="41">
        <v>8736</v>
      </c>
      <c r="I12" s="72" t="e">
        <f>SUM(#REF!)</f>
        <v>#REF!</v>
      </c>
      <c r="J12" s="72" t="e">
        <f>SUM(#REF!)</f>
        <v>#REF!</v>
      </c>
      <c r="K12" s="72" t="e">
        <f>SUM(#REF!)</f>
        <v>#REF!</v>
      </c>
      <c r="L12" s="41" t="e">
        <f>SUM(#REF!)</f>
        <v>#REF!</v>
      </c>
      <c r="M12" s="41" t="e">
        <f>SUM(#REF!)</f>
        <v>#REF!</v>
      </c>
      <c r="N12" s="41" t="e">
        <f>SUM(#REF!)</f>
        <v>#REF!</v>
      </c>
      <c r="O12" s="41" t="e">
        <f>SUM(#REF!)</f>
        <v>#REF!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16">
        <f>SUM(Z13)</f>
        <v>100</v>
      </c>
    </row>
    <row r="13" spans="1:26" ht="15" customHeight="1" x14ac:dyDescent="0.25">
      <c r="A13" s="273" t="s">
        <v>178</v>
      </c>
      <c r="B13" s="274"/>
      <c r="C13" s="41"/>
      <c r="D13" s="41"/>
      <c r="E13" s="41"/>
      <c r="F13" s="41"/>
      <c r="G13" s="41"/>
      <c r="H13" s="41"/>
      <c r="I13" s="72"/>
      <c r="J13" s="72"/>
      <c r="K13" s="72"/>
      <c r="L13" s="41"/>
      <c r="M13" s="41"/>
      <c r="N13" s="41"/>
      <c r="O13" s="41"/>
      <c r="P13" s="1"/>
      <c r="Q13" s="1"/>
      <c r="R13" s="1"/>
      <c r="S13" s="1"/>
      <c r="T13" s="1"/>
      <c r="U13" s="1"/>
      <c r="V13" s="1"/>
      <c r="W13" s="1"/>
      <c r="X13" s="1"/>
      <c r="Y13" s="1"/>
      <c r="Z13" s="1">
        <v>100</v>
      </c>
    </row>
    <row r="14" spans="1:26" ht="15" customHeight="1" x14ac:dyDescent="0.25">
      <c r="A14" s="230" t="s">
        <v>80</v>
      </c>
      <c r="B14" s="231"/>
      <c r="C14" s="41">
        <f t="shared" ref="C14:K14" si="3">SUM(C15:C24)</f>
        <v>3300</v>
      </c>
      <c r="D14" s="41">
        <f t="shared" si="3"/>
        <v>3273.16</v>
      </c>
      <c r="E14" s="41">
        <f t="shared" si="3"/>
        <v>5760</v>
      </c>
      <c r="F14" s="41">
        <f t="shared" si="3"/>
        <v>6543.67</v>
      </c>
      <c r="G14" s="41">
        <f t="shared" si="3"/>
        <v>0</v>
      </c>
      <c r="H14" s="41">
        <f t="shared" si="3"/>
        <v>0</v>
      </c>
      <c r="I14" s="72">
        <f t="shared" si="3"/>
        <v>270.36</v>
      </c>
      <c r="J14" s="71">
        <f t="shared" si="3"/>
        <v>0</v>
      </c>
      <c r="K14" s="71">
        <f t="shared" si="3"/>
        <v>0</v>
      </c>
      <c r="L14" s="70"/>
      <c r="M14" s="102"/>
      <c r="N14" s="116">
        <f>SUM(N15:N22)</f>
        <v>22775</v>
      </c>
      <c r="O14" s="2">
        <f>SUM(O15:O22)</f>
        <v>22750.31</v>
      </c>
      <c r="P14" s="169">
        <f>SUM(P15:P22)</f>
        <v>16540</v>
      </c>
      <c r="Q14" s="169">
        <f>SUM(Q15:Q22)</f>
        <v>9503.4699999999993</v>
      </c>
      <c r="R14" s="169">
        <f t="shared" ref="R14:W14" si="4">SUM(R15:R24)</f>
        <v>27596</v>
      </c>
      <c r="S14" s="169">
        <f t="shared" si="4"/>
        <v>28947.260000000002</v>
      </c>
      <c r="T14" s="169">
        <f t="shared" si="4"/>
        <v>21472</v>
      </c>
      <c r="U14" s="169">
        <f t="shared" si="4"/>
        <v>19954.18</v>
      </c>
      <c r="V14" s="169">
        <f t="shared" si="4"/>
        <v>4020</v>
      </c>
      <c r="W14" s="169">
        <f t="shared" si="4"/>
        <v>4020</v>
      </c>
      <c r="X14" s="179"/>
      <c r="Y14" s="179"/>
      <c r="Z14" s="179">
        <f>SUM(Z15:Z26)</f>
        <v>118602</v>
      </c>
    </row>
    <row r="15" spans="1:26" ht="15" customHeight="1" x14ac:dyDescent="0.25">
      <c r="A15" s="271" t="s">
        <v>110</v>
      </c>
      <c r="B15" s="272"/>
      <c r="C15" s="79"/>
      <c r="D15" s="79"/>
      <c r="E15" s="79">
        <v>5760</v>
      </c>
      <c r="F15" s="79">
        <v>5150.57</v>
      </c>
      <c r="G15" s="44"/>
      <c r="H15" s="44"/>
      <c r="I15" s="46"/>
      <c r="J15" s="46"/>
      <c r="K15" s="44"/>
      <c r="L15" s="44"/>
      <c r="M15" s="10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68" t="s">
        <v>177</v>
      </c>
      <c r="B16" s="269"/>
      <c r="C16" s="107">
        <v>3300</v>
      </c>
      <c r="D16" s="107">
        <v>3273.16</v>
      </c>
      <c r="E16" s="107"/>
      <c r="F16" s="107"/>
      <c r="G16" s="107"/>
      <c r="H16" s="107"/>
      <c r="I16" s="108"/>
      <c r="J16" s="108"/>
      <c r="K16" s="107"/>
      <c r="L16" s="107"/>
      <c r="M16" s="109"/>
      <c r="N16" s="109">
        <v>22775</v>
      </c>
      <c r="O16" s="109">
        <v>22750.31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>
        <v>113602</v>
      </c>
    </row>
    <row r="17" spans="1:26" ht="15" customHeight="1" x14ac:dyDescent="0.25">
      <c r="A17" s="258" t="s">
        <v>179</v>
      </c>
      <c r="B17" s="259"/>
      <c r="C17" s="154"/>
      <c r="D17" s="155"/>
      <c r="E17" s="154"/>
      <c r="F17" s="155"/>
      <c r="G17" s="154"/>
      <c r="H17" s="155"/>
      <c r="I17" s="156"/>
      <c r="J17" s="157"/>
      <c r="K17" s="154"/>
      <c r="L17" s="155"/>
      <c r="M17" s="158"/>
      <c r="N17" s="159"/>
      <c r="O17" s="160"/>
      <c r="P17" s="159"/>
      <c r="Q17" s="160"/>
      <c r="R17" s="159">
        <v>0</v>
      </c>
      <c r="S17" s="1">
        <v>980.66</v>
      </c>
      <c r="T17" s="1"/>
      <c r="U17" s="1"/>
      <c r="V17" s="1"/>
      <c r="W17" s="1"/>
      <c r="X17" s="1"/>
      <c r="Y17" s="1"/>
      <c r="Z17" s="1">
        <v>5000</v>
      </c>
    </row>
    <row r="18" spans="1:26" ht="15" customHeight="1" x14ac:dyDescent="0.25">
      <c r="A18" s="275" t="s">
        <v>133</v>
      </c>
      <c r="B18" s="276"/>
      <c r="C18" s="275" t="s">
        <v>133</v>
      </c>
      <c r="D18" s="276"/>
      <c r="E18" s="275" t="s">
        <v>133</v>
      </c>
      <c r="F18" s="276"/>
      <c r="G18" s="275" t="s">
        <v>133</v>
      </c>
      <c r="H18" s="276"/>
      <c r="I18" s="275" t="s">
        <v>133</v>
      </c>
      <c r="J18" s="276"/>
      <c r="K18" s="275"/>
      <c r="L18" s="276"/>
      <c r="M18" s="133"/>
      <c r="N18" s="152"/>
      <c r="O18" s="133"/>
      <c r="P18" s="152"/>
      <c r="Q18" s="133"/>
      <c r="R18" s="153">
        <v>13116</v>
      </c>
      <c r="S18" s="153">
        <v>15372</v>
      </c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82" t="s">
        <v>147</v>
      </c>
      <c r="B19" s="183"/>
      <c r="C19" s="182"/>
      <c r="D19" s="183"/>
      <c r="E19" s="182"/>
      <c r="F19" s="183"/>
      <c r="G19" s="182"/>
      <c r="H19" s="183"/>
      <c r="I19" s="182"/>
      <c r="J19" s="183"/>
      <c r="K19" s="182"/>
      <c r="L19" s="183"/>
      <c r="M19" s="182"/>
      <c r="N19" s="184"/>
      <c r="O19" s="182"/>
      <c r="P19" s="184"/>
      <c r="Q19" s="182"/>
      <c r="R19" s="185"/>
      <c r="S19" s="185"/>
      <c r="T19" s="185">
        <v>18972</v>
      </c>
      <c r="U19" s="185">
        <v>17095</v>
      </c>
      <c r="V19" s="185">
        <v>720</v>
      </c>
      <c r="W19" s="185">
        <v>720</v>
      </c>
      <c r="X19" s="1"/>
      <c r="Y19" s="1"/>
      <c r="Z19" s="1"/>
    </row>
    <row r="20" spans="1:26" ht="15" customHeight="1" x14ac:dyDescent="0.25">
      <c r="A20" s="279" t="s">
        <v>116</v>
      </c>
      <c r="B20" s="280"/>
      <c r="C20" s="113"/>
      <c r="D20" s="113"/>
      <c r="E20" s="113"/>
      <c r="F20" s="113">
        <v>1295</v>
      </c>
      <c r="G20" s="113"/>
      <c r="H20" s="113"/>
      <c r="I20" s="114"/>
      <c r="J20" s="114"/>
      <c r="K20" s="113"/>
      <c r="L20" s="113"/>
      <c r="M20" s="151"/>
      <c r="N20" s="115"/>
      <c r="O20" s="115"/>
      <c r="P20" s="115">
        <v>15010</v>
      </c>
      <c r="Q20" s="115">
        <v>8575.4699999999993</v>
      </c>
      <c r="R20" s="115">
        <v>10400</v>
      </c>
      <c r="S20" s="115">
        <v>8514.6</v>
      </c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281" t="s">
        <v>117</v>
      </c>
      <c r="B21" s="282"/>
      <c r="C21" s="111"/>
      <c r="D21" s="111"/>
      <c r="E21" s="111"/>
      <c r="F21" s="111">
        <v>36.299999999999997</v>
      </c>
      <c r="G21" s="110"/>
      <c r="H21" s="110"/>
      <c r="I21" s="111"/>
      <c r="J21" s="111"/>
      <c r="K21" s="110"/>
      <c r="L21" s="110"/>
      <c r="M21" s="125"/>
      <c r="N21" s="112"/>
      <c r="O21" s="112"/>
      <c r="P21" s="112">
        <v>800</v>
      </c>
      <c r="Q21" s="112">
        <v>419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83" t="s">
        <v>126</v>
      </c>
      <c r="B22" s="284"/>
      <c r="C22" s="126"/>
      <c r="D22" s="126"/>
      <c r="E22" s="126"/>
      <c r="F22" s="126">
        <v>61.8</v>
      </c>
      <c r="G22" s="127"/>
      <c r="H22" s="127"/>
      <c r="I22" s="126"/>
      <c r="J22" s="126"/>
      <c r="K22" s="127"/>
      <c r="L22" s="127"/>
      <c r="M22" s="128"/>
      <c r="N22" s="129"/>
      <c r="O22" s="129"/>
      <c r="P22" s="129">
        <v>730</v>
      </c>
      <c r="Q22" s="129">
        <v>509</v>
      </c>
      <c r="R22" s="1"/>
      <c r="S22" s="1"/>
      <c r="T22" s="1"/>
      <c r="U22" s="1"/>
      <c r="V22" s="205">
        <v>3300</v>
      </c>
      <c r="W22" s="209">
        <v>3300</v>
      </c>
      <c r="X22" s="1"/>
      <c r="Y22" s="1"/>
      <c r="Z22" s="1"/>
    </row>
    <row r="23" spans="1:26" ht="15" customHeight="1" x14ac:dyDescent="0.25">
      <c r="A23" s="186" t="s">
        <v>148</v>
      </c>
      <c r="B23" s="187"/>
      <c r="C23" s="188"/>
      <c r="D23" s="188"/>
      <c r="E23" s="188"/>
      <c r="F23" s="188"/>
      <c r="G23" s="189"/>
      <c r="H23" s="189"/>
      <c r="I23" s="188"/>
      <c r="J23" s="188"/>
      <c r="K23" s="189"/>
      <c r="L23" s="189"/>
      <c r="M23" s="190"/>
      <c r="N23" s="191"/>
      <c r="O23" s="191"/>
      <c r="P23" s="191"/>
      <c r="Q23" s="191"/>
      <c r="R23" s="191"/>
      <c r="S23" s="191"/>
      <c r="T23" s="191">
        <v>2500</v>
      </c>
      <c r="U23" s="191">
        <v>2859.18</v>
      </c>
      <c r="V23" s="1"/>
      <c r="W23" s="1"/>
      <c r="X23" s="1"/>
      <c r="Y23" s="1"/>
      <c r="Z23" s="1"/>
    </row>
    <row r="24" spans="1:26" ht="15" customHeight="1" x14ac:dyDescent="0.25">
      <c r="A24" s="137" t="s">
        <v>95</v>
      </c>
      <c r="B24" s="138"/>
      <c r="C24" s="139"/>
      <c r="D24" s="139"/>
      <c r="E24" s="139"/>
      <c r="F24" s="139"/>
      <c r="G24" s="140"/>
      <c r="H24" s="140"/>
      <c r="I24" s="139">
        <v>270.36</v>
      </c>
      <c r="J24" s="139"/>
      <c r="K24" s="140"/>
      <c r="L24" s="140"/>
      <c r="M24" s="141"/>
      <c r="N24" s="141"/>
      <c r="O24" s="141"/>
      <c r="P24" s="141"/>
      <c r="Q24" s="142"/>
      <c r="R24" s="142">
        <v>4080</v>
      </c>
      <c r="S24" s="142">
        <v>4080</v>
      </c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285" t="s">
        <v>111</v>
      </c>
      <c r="B25" s="286"/>
      <c r="C25" s="71"/>
      <c r="D25" s="71"/>
      <c r="E25" s="71"/>
      <c r="F25" s="71"/>
      <c r="G25" s="70"/>
      <c r="H25" s="70"/>
      <c r="I25" s="124"/>
      <c r="J25" s="71"/>
      <c r="K25" s="70"/>
      <c r="L25" s="70"/>
      <c r="M25" s="102"/>
      <c r="N25" s="102"/>
      <c r="O25" s="102"/>
      <c r="P25" s="10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21" t="s">
        <v>112</v>
      </c>
      <c r="B26" s="122"/>
      <c r="C26" s="100"/>
      <c r="D26" s="100"/>
      <c r="E26" s="100"/>
      <c r="F26" s="100"/>
      <c r="G26" s="78"/>
      <c r="H26" s="78"/>
      <c r="I26" s="100"/>
      <c r="J26" s="100"/>
      <c r="K26" s="78"/>
      <c r="L26" s="78"/>
      <c r="M26" s="123"/>
      <c r="N26" s="123"/>
      <c r="O26" s="123"/>
      <c r="P26" s="10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277" t="s">
        <v>44</v>
      </c>
      <c r="B27" s="278"/>
      <c r="C27" s="80">
        <f>SUM(C5,C8,C11,C12,C14)</f>
        <v>16527</v>
      </c>
      <c r="D27" s="80">
        <f>SUM(D8,D11,D14)</f>
        <v>7257.54</v>
      </c>
      <c r="E27" s="80">
        <f>SUM(E8,E12,E14)</f>
        <v>20971</v>
      </c>
      <c r="F27" s="80">
        <f>SUM(F8,F12,F14)</f>
        <v>12553.28</v>
      </c>
      <c r="G27" s="81">
        <f>SUM(G5,G7,G8,G12,G14)</f>
        <v>26648</v>
      </c>
      <c r="H27" s="81" t="e">
        <f>SUM(H5,#REF!,H8,H12,H14)</f>
        <v>#REF!</v>
      </c>
      <c r="I27" s="80" t="e">
        <f>SUM(I8,I12,I14)</f>
        <v>#REF!</v>
      </c>
      <c r="J27" s="80" t="e">
        <f>SUM(J5,J7,J8,J11,J12,J14)</f>
        <v>#REF!</v>
      </c>
      <c r="K27" s="80" t="e">
        <f>SUM(K5,K7,K8,K11,K12,K14)</f>
        <v>#REF!</v>
      </c>
      <c r="L27" s="81" t="e">
        <f>SUM(L5,L7,L8,L12)</f>
        <v>#REF!</v>
      </c>
      <c r="M27" s="81" t="e">
        <f>SUM(M8,M12)</f>
        <v>#REF!</v>
      </c>
      <c r="N27" s="22" t="e">
        <f>SUM(N5,N8,N12,N14)</f>
        <v>#REF!</v>
      </c>
      <c r="O27" s="22" t="e">
        <f>SUM(O5,O8,O12,O14)</f>
        <v>#REF!</v>
      </c>
      <c r="P27" s="22">
        <f t="shared" ref="P27:Y27" si="5">SUM(P5,P8,P12,P14,P25)</f>
        <v>23118</v>
      </c>
      <c r="Q27" s="22">
        <f t="shared" si="5"/>
        <v>13000.439999999999</v>
      </c>
      <c r="R27" s="22">
        <f t="shared" si="5"/>
        <v>39289</v>
      </c>
      <c r="S27" s="22">
        <f t="shared" si="5"/>
        <v>33057.740000000005</v>
      </c>
      <c r="T27" s="22">
        <f t="shared" si="5"/>
        <v>33145</v>
      </c>
      <c r="U27" s="22">
        <f t="shared" si="5"/>
        <v>23782.27</v>
      </c>
      <c r="V27" s="22">
        <f t="shared" si="5"/>
        <v>16731</v>
      </c>
      <c r="W27" s="22">
        <f t="shared" si="5"/>
        <v>8326.9700000000012</v>
      </c>
      <c r="X27" s="22">
        <f t="shared" si="5"/>
        <v>6843</v>
      </c>
      <c r="Y27" s="22">
        <f t="shared" si="5"/>
        <v>4492.67</v>
      </c>
      <c r="Z27" s="22">
        <f>SUM(Z5,Z7,Z8,Z12,Z14)</f>
        <v>124800</v>
      </c>
    </row>
    <row r="29" spans="1:26" x14ac:dyDescent="0.25">
      <c r="A29" s="28">
        <v>43538</v>
      </c>
    </row>
  </sheetData>
  <mergeCells count="48">
    <mergeCell ref="Z3:Z4"/>
    <mergeCell ref="C18:D18"/>
    <mergeCell ref="E18:F18"/>
    <mergeCell ref="G18:H18"/>
    <mergeCell ref="I18:J18"/>
    <mergeCell ref="K18:L18"/>
    <mergeCell ref="W3:W4"/>
    <mergeCell ref="X3:X4"/>
    <mergeCell ref="C3:C4"/>
    <mergeCell ref="D3:D4"/>
    <mergeCell ref="M3:M4"/>
    <mergeCell ref="N3:N4"/>
    <mergeCell ref="K3:K4"/>
    <mergeCell ref="J3:J4"/>
    <mergeCell ref="I3:I4"/>
    <mergeCell ref="Y3:Y4"/>
    <mergeCell ref="A18:B18"/>
    <mergeCell ref="A27:B27"/>
    <mergeCell ref="A20:B20"/>
    <mergeCell ref="A21:B21"/>
    <mergeCell ref="A22:B22"/>
    <mergeCell ref="A25:B25"/>
    <mergeCell ref="A3:B4"/>
    <mergeCell ref="A2:P2"/>
    <mergeCell ref="A5:B5"/>
    <mergeCell ref="A12:B12"/>
    <mergeCell ref="A15:B15"/>
    <mergeCell ref="A6:B6"/>
    <mergeCell ref="A8:B8"/>
    <mergeCell ref="A9:B9"/>
    <mergeCell ref="A11:B11"/>
    <mergeCell ref="A13:B13"/>
    <mergeCell ref="A17:B17"/>
    <mergeCell ref="U3:U4"/>
    <mergeCell ref="V3:V4"/>
    <mergeCell ref="S3:S4"/>
    <mergeCell ref="T3:T4"/>
    <mergeCell ref="E3:E4"/>
    <mergeCell ref="Q3:Q4"/>
    <mergeCell ref="R3:R4"/>
    <mergeCell ref="P3:P4"/>
    <mergeCell ref="O3:O4"/>
    <mergeCell ref="H3:H4"/>
    <mergeCell ref="G3:G4"/>
    <mergeCell ref="F3:F4"/>
    <mergeCell ref="L3:L4"/>
    <mergeCell ref="A16:B16"/>
    <mergeCell ref="A14:B14"/>
  </mergeCells>
  <pageMargins left="0.23622047244094491" right="0.23622047244094491" top="0.35433070866141736" bottom="0.35433070866141736" header="0.31496062992125984" footer="0.31496062992125984"/>
  <pageSetup paperSize="9"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Y7" sqref="Y7"/>
    </sheetView>
  </sheetViews>
  <sheetFormatPr baseColWidth="10" defaultRowHeight="15" x14ac:dyDescent="0.25"/>
  <cols>
    <col min="1" max="2" width="11.7109375" customWidth="1"/>
    <col min="3" max="6" width="11.7109375" hidden="1" customWidth="1"/>
    <col min="7" max="7" width="12.28515625" hidden="1" customWidth="1"/>
    <col min="8" max="11" width="11.7109375" hidden="1" customWidth="1"/>
    <col min="12" max="12" width="0" hidden="1" customWidth="1"/>
    <col min="13" max="14" width="11.85546875" hidden="1" customWidth="1"/>
    <col min="15" max="16" width="11.42578125" customWidth="1"/>
    <col min="21" max="21" width="11.85546875" bestFit="1" customWidth="1"/>
    <col min="25" max="25" width="12.85546875" customWidth="1"/>
  </cols>
  <sheetData>
    <row r="1" spans="1:25" ht="15.75" x14ac:dyDescent="0.25">
      <c r="A1" s="270" t="s">
        <v>81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U1" s="200"/>
    </row>
    <row r="2" spans="1:25" x14ac:dyDescent="0.25">
      <c r="A2" s="219" t="s">
        <v>0</v>
      </c>
      <c r="B2" s="228"/>
      <c r="C2" s="221" t="s">
        <v>1</v>
      </c>
      <c r="D2" s="223" t="s">
        <v>2</v>
      </c>
      <c r="E2" s="221" t="s">
        <v>3</v>
      </c>
      <c r="F2" s="223" t="s">
        <v>4</v>
      </c>
      <c r="G2" s="221" t="s">
        <v>87</v>
      </c>
      <c r="H2" s="223" t="s">
        <v>92</v>
      </c>
      <c r="I2" s="221" t="s">
        <v>96</v>
      </c>
      <c r="J2" s="223" t="s">
        <v>99</v>
      </c>
      <c r="K2" s="221" t="s">
        <v>100</v>
      </c>
      <c r="L2" s="223" t="s">
        <v>103</v>
      </c>
      <c r="M2" s="262" t="s">
        <v>105</v>
      </c>
      <c r="N2" s="246" t="s">
        <v>107</v>
      </c>
      <c r="O2" s="221" t="s">
        <v>115</v>
      </c>
      <c r="P2" s="223" t="s">
        <v>122</v>
      </c>
      <c r="Q2" s="221" t="s">
        <v>128</v>
      </c>
      <c r="R2" s="260" t="s">
        <v>137</v>
      </c>
      <c r="S2" s="234" t="s">
        <v>141</v>
      </c>
      <c r="T2" s="260" t="s">
        <v>150</v>
      </c>
      <c r="U2" s="234" t="s">
        <v>151</v>
      </c>
      <c r="V2" s="260" t="s">
        <v>162</v>
      </c>
      <c r="W2" s="234" t="s">
        <v>163</v>
      </c>
      <c r="X2" s="287" t="s">
        <v>171</v>
      </c>
      <c r="Y2" s="234" t="s">
        <v>170</v>
      </c>
    </row>
    <row r="3" spans="1:25" x14ac:dyDescent="0.25">
      <c r="A3" s="220"/>
      <c r="B3" s="229"/>
      <c r="C3" s="222"/>
      <c r="D3" s="224"/>
      <c r="E3" s="222"/>
      <c r="F3" s="224"/>
      <c r="G3" s="222"/>
      <c r="H3" s="224"/>
      <c r="I3" s="222"/>
      <c r="J3" s="224"/>
      <c r="K3" s="222"/>
      <c r="L3" s="224"/>
      <c r="M3" s="263"/>
      <c r="N3" s="225"/>
      <c r="O3" s="222"/>
      <c r="P3" s="224"/>
      <c r="Q3" s="222"/>
      <c r="R3" s="261"/>
      <c r="S3" s="235"/>
      <c r="T3" s="261"/>
      <c r="U3" s="235"/>
      <c r="V3" s="261"/>
      <c r="W3" s="235"/>
      <c r="X3" s="288"/>
      <c r="Y3" s="235"/>
    </row>
    <row r="4" spans="1:25" x14ac:dyDescent="0.25">
      <c r="A4" s="289" t="s">
        <v>74</v>
      </c>
      <c r="B4" s="290"/>
      <c r="C4" s="82"/>
      <c r="D4" s="83"/>
      <c r="E4" s="83">
        <v>6108</v>
      </c>
      <c r="F4" s="84"/>
      <c r="G4" s="84"/>
      <c r="H4" s="85"/>
      <c r="I4" s="85"/>
      <c r="J4" s="84"/>
      <c r="K4" s="84"/>
      <c r="L4" s="102"/>
      <c r="M4" s="102"/>
      <c r="N4" s="116"/>
      <c r="O4" s="1"/>
      <c r="P4" s="1"/>
      <c r="Q4" s="101"/>
      <c r="R4" s="1"/>
      <c r="S4" s="1"/>
      <c r="T4" s="101"/>
      <c r="U4" s="1"/>
      <c r="V4" s="101"/>
      <c r="W4" s="1"/>
      <c r="X4" s="1"/>
      <c r="Y4" s="1"/>
    </row>
    <row r="5" spans="1:25" x14ac:dyDescent="0.25">
      <c r="A5" s="291" t="s">
        <v>75</v>
      </c>
      <c r="B5" s="292"/>
      <c r="C5" s="86"/>
      <c r="D5" s="87"/>
      <c r="E5" s="87">
        <v>6108</v>
      </c>
      <c r="F5" s="87"/>
      <c r="G5" s="87"/>
      <c r="H5" s="45"/>
      <c r="I5" s="45"/>
      <c r="J5" s="87"/>
      <c r="K5" s="87"/>
      <c r="L5" s="101"/>
      <c r="M5" s="101"/>
      <c r="N5" s="1"/>
      <c r="O5" s="1"/>
      <c r="P5" s="1"/>
      <c r="Q5" s="101"/>
      <c r="R5" s="1"/>
      <c r="S5" s="1"/>
      <c r="T5" s="101"/>
      <c r="U5" s="1"/>
      <c r="V5" s="101"/>
      <c r="W5" s="1"/>
      <c r="X5" s="1"/>
      <c r="Y5" s="1"/>
    </row>
    <row r="6" spans="1:25" x14ac:dyDescent="0.25">
      <c r="A6" s="289" t="s">
        <v>82</v>
      </c>
      <c r="B6" s="290"/>
      <c r="C6" s="82"/>
      <c r="D6" s="83"/>
      <c r="E6" s="83">
        <v>2602</v>
      </c>
      <c r="F6" s="83"/>
      <c r="G6" s="83">
        <v>4323</v>
      </c>
      <c r="H6" s="88"/>
      <c r="I6" s="88">
        <v>17499</v>
      </c>
      <c r="J6" s="83"/>
      <c r="K6" s="83">
        <v>11798</v>
      </c>
      <c r="L6" s="101"/>
      <c r="M6" s="2">
        <v>22709</v>
      </c>
      <c r="N6" s="1"/>
      <c r="O6" s="116">
        <v>4255</v>
      </c>
      <c r="P6" s="1"/>
      <c r="Q6" s="116">
        <v>2843</v>
      </c>
      <c r="R6" s="1"/>
      <c r="S6" s="116">
        <v>6022</v>
      </c>
      <c r="T6" s="101"/>
      <c r="U6" s="116">
        <v>109</v>
      </c>
      <c r="V6" s="101"/>
      <c r="W6" s="215">
        <v>2437</v>
      </c>
      <c r="X6" s="1"/>
      <c r="Y6" s="215">
        <v>8990</v>
      </c>
    </row>
    <row r="7" spans="1:25" x14ac:dyDescent="0.25">
      <c r="A7" s="130" t="s">
        <v>120</v>
      </c>
      <c r="B7" s="131"/>
      <c r="C7" s="82"/>
      <c r="D7" s="83"/>
      <c r="E7" s="83"/>
      <c r="F7" s="83"/>
      <c r="G7" s="83"/>
      <c r="H7" s="88"/>
      <c r="I7" s="88"/>
      <c r="J7" s="83"/>
      <c r="K7" s="83"/>
      <c r="L7" s="101"/>
      <c r="M7" s="2"/>
      <c r="N7" s="1"/>
      <c r="O7" s="116">
        <v>2815</v>
      </c>
      <c r="P7" s="1"/>
      <c r="Q7" s="101"/>
      <c r="R7" s="1"/>
      <c r="S7" s="1"/>
      <c r="T7" s="101"/>
      <c r="U7" s="1"/>
      <c r="V7" s="101"/>
      <c r="W7" s="1"/>
      <c r="X7" s="1"/>
      <c r="Y7" s="1"/>
    </row>
    <row r="8" spans="1:25" x14ac:dyDescent="0.25">
      <c r="A8" s="289" t="s">
        <v>83</v>
      </c>
      <c r="B8" s="290"/>
      <c r="C8" s="82">
        <f>SUM(C9:C10)</f>
        <v>21178</v>
      </c>
      <c r="D8" s="83">
        <f>SUM(D9:D10)</f>
        <v>21179.87</v>
      </c>
      <c r="E8" s="83">
        <v>221</v>
      </c>
      <c r="F8" s="83"/>
      <c r="G8" s="83">
        <f t="shared" ref="G8:N8" si="0">SUM(G9:G10)</f>
        <v>15064</v>
      </c>
      <c r="H8" s="88">
        <f t="shared" si="0"/>
        <v>15065.7</v>
      </c>
      <c r="I8" s="88">
        <f t="shared" si="0"/>
        <v>11690</v>
      </c>
      <c r="J8" s="83">
        <f t="shared" si="0"/>
        <v>11691</v>
      </c>
      <c r="K8" s="83">
        <f t="shared" si="0"/>
        <v>2893</v>
      </c>
      <c r="L8" s="83">
        <f t="shared" si="0"/>
        <v>2627.2200000000003</v>
      </c>
      <c r="M8" s="83">
        <f t="shared" si="0"/>
        <v>21170</v>
      </c>
      <c r="N8" s="83">
        <f t="shared" si="0"/>
        <v>21170.39</v>
      </c>
      <c r="O8" s="83">
        <f t="shared" ref="O8:Y8" si="1">SUM(O9:O10,O11)</f>
        <v>5793</v>
      </c>
      <c r="P8" s="83">
        <f t="shared" si="1"/>
        <v>5421.83</v>
      </c>
      <c r="Q8" s="83">
        <f t="shared" si="1"/>
        <v>8641</v>
      </c>
      <c r="R8" s="83">
        <f t="shared" si="1"/>
        <v>8780.5300000000007</v>
      </c>
      <c r="S8" s="83">
        <f t="shared" si="1"/>
        <v>11043</v>
      </c>
      <c r="T8" s="83">
        <f t="shared" si="1"/>
        <v>11044.11</v>
      </c>
      <c r="U8" s="83">
        <f t="shared" si="1"/>
        <v>9562</v>
      </c>
      <c r="V8" s="83">
        <f t="shared" si="1"/>
        <v>10082.549999999999</v>
      </c>
      <c r="W8" s="83">
        <f t="shared" si="1"/>
        <v>1689</v>
      </c>
      <c r="X8" s="83">
        <f t="shared" si="1"/>
        <v>2668.66</v>
      </c>
      <c r="Y8" s="83">
        <f t="shared" si="1"/>
        <v>6553</v>
      </c>
    </row>
    <row r="9" spans="1:25" x14ac:dyDescent="0.25">
      <c r="A9" s="298" t="s">
        <v>84</v>
      </c>
      <c r="B9" s="298"/>
      <c r="C9" s="89">
        <v>3895</v>
      </c>
      <c r="D9" s="89">
        <v>3896</v>
      </c>
      <c r="E9" s="89">
        <v>221</v>
      </c>
      <c r="F9" s="89"/>
      <c r="G9" s="87">
        <v>13158</v>
      </c>
      <c r="H9" s="45">
        <v>13160</v>
      </c>
      <c r="I9" s="45">
        <v>11690</v>
      </c>
      <c r="J9" s="87">
        <v>11691</v>
      </c>
      <c r="K9" s="87">
        <v>1519</v>
      </c>
      <c r="L9" s="1">
        <v>1254</v>
      </c>
      <c r="M9" s="1">
        <v>2853</v>
      </c>
      <c r="N9" s="1">
        <v>2853</v>
      </c>
      <c r="O9" s="1">
        <v>2716</v>
      </c>
      <c r="P9" s="1">
        <v>2344</v>
      </c>
      <c r="Q9" s="1">
        <v>1498</v>
      </c>
      <c r="R9" s="1">
        <v>1498</v>
      </c>
      <c r="S9" s="1">
        <v>4748</v>
      </c>
      <c r="T9" s="1">
        <v>4749</v>
      </c>
      <c r="U9" s="1">
        <v>3273</v>
      </c>
      <c r="V9" s="1">
        <v>3303</v>
      </c>
      <c r="W9" s="1">
        <v>659</v>
      </c>
      <c r="X9" s="1">
        <v>1638</v>
      </c>
      <c r="Y9" s="1">
        <v>166</v>
      </c>
    </row>
    <row r="10" spans="1:25" x14ac:dyDescent="0.25">
      <c r="A10" s="90" t="s">
        <v>85</v>
      </c>
      <c r="B10" s="90"/>
      <c r="C10" s="89">
        <v>17283</v>
      </c>
      <c r="D10" s="89">
        <v>17283.87</v>
      </c>
      <c r="E10" s="89"/>
      <c r="F10" s="89"/>
      <c r="G10" s="87">
        <v>1906</v>
      </c>
      <c r="H10" s="45">
        <v>1905.7</v>
      </c>
      <c r="I10" s="45"/>
      <c r="J10" s="87"/>
      <c r="K10" s="87">
        <v>1374</v>
      </c>
      <c r="L10" s="1">
        <v>1373.22</v>
      </c>
      <c r="M10" s="1">
        <v>18317</v>
      </c>
      <c r="N10" s="1">
        <v>18317.39</v>
      </c>
      <c r="O10" s="1">
        <v>3077</v>
      </c>
      <c r="P10" s="1">
        <v>3077.83</v>
      </c>
      <c r="Q10" s="1">
        <v>7143</v>
      </c>
      <c r="R10" s="1">
        <v>7142.85</v>
      </c>
      <c r="S10" s="1">
        <v>6295</v>
      </c>
      <c r="T10" s="1">
        <v>6295.11</v>
      </c>
      <c r="U10" s="1">
        <v>6289</v>
      </c>
      <c r="V10" s="1">
        <v>6288.73</v>
      </c>
      <c r="W10" s="1">
        <v>1030</v>
      </c>
      <c r="X10" s="1">
        <v>1030.6600000000001</v>
      </c>
      <c r="Y10" s="1">
        <v>6387</v>
      </c>
    </row>
    <row r="11" spans="1:25" x14ac:dyDescent="0.25">
      <c r="A11" s="296" t="s">
        <v>113</v>
      </c>
      <c r="B11" s="297"/>
      <c r="C11" s="89"/>
      <c r="D11" s="89"/>
      <c r="E11" s="89"/>
      <c r="F11" s="89"/>
      <c r="G11" s="87"/>
      <c r="H11" s="45"/>
      <c r="I11" s="45"/>
      <c r="J11" s="87"/>
      <c r="K11" s="87"/>
      <c r="L11" s="1"/>
      <c r="M11" s="1"/>
      <c r="N11" s="1"/>
      <c r="O11" s="1"/>
      <c r="P11" s="1"/>
      <c r="Q11" s="1"/>
      <c r="R11" s="1">
        <v>139.68</v>
      </c>
      <c r="S11" s="1"/>
      <c r="T11" s="1"/>
      <c r="U11" s="1"/>
      <c r="V11" s="1">
        <v>490.82</v>
      </c>
      <c r="W11" s="1"/>
      <c r="X11" s="1"/>
      <c r="Y11" s="1"/>
    </row>
    <row r="12" spans="1:25" x14ac:dyDescent="0.25">
      <c r="A12" s="299" t="s">
        <v>86</v>
      </c>
      <c r="B12" s="299"/>
      <c r="C12" s="83">
        <f t="shared" ref="C12:J12" si="2">SUM(C15:C18)</f>
        <v>16258</v>
      </c>
      <c r="D12" s="83">
        <f t="shared" si="2"/>
        <v>11750.67</v>
      </c>
      <c r="E12" s="83">
        <f t="shared" si="2"/>
        <v>4508</v>
      </c>
      <c r="F12" s="83">
        <f t="shared" si="2"/>
        <v>4508.42</v>
      </c>
      <c r="G12" s="83">
        <f t="shared" si="2"/>
        <v>0</v>
      </c>
      <c r="H12" s="88">
        <f t="shared" si="2"/>
        <v>0</v>
      </c>
      <c r="I12" s="88">
        <f t="shared" si="2"/>
        <v>0</v>
      </c>
      <c r="J12" s="88">
        <f t="shared" si="2"/>
        <v>0</v>
      </c>
      <c r="K12" s="83" t="e">
        <f>SUM(#REF!)</f>
        <v>#REF!</v>
      </c>
      <c r="L12" s="83">
        <f t="shared" ref="L12:Q12" si="3">SUM(L15:L24)</f>
        <v>713</v>
      </c>
      <c r="M12" s="83">
        <f t="shared" si="3"/>
        <v>14168</v>
      </c>
      <c r="N12" s="83">
        <f t="shared" si="3"/>
        <v>14293.009999999998</v>
      </c>
      <c r="O12" s="83">
        <f t="shared" si="3"/>
        <v>8750</v>
      </c>
      <c r="P12" s="83">
        <f t="shared" si="3"/>
        <v>1312.72</v>
      </c>
      <c r="Q12" s="83">
        <f t="shared" si="3"/>
        <v>26300</v>
      </c>
      <c r="R12" s="83">
        <f>SUM(R15:R22)</f>
        <v>22479.360000000001</v>
      </c>
      <c r="S12" s="83">
        <f>SUM(S13:S22)</f>
        <v>14575</v>
      </c>
      <c r="T12" s="83">
        <f>SUM(T13:T22)</f>
        <v>11019.17</v>
      </c>
      <c r="U12" s="83">
        <f>SUM(U13:U24)</f>
        <v>4450</v>
      </c>
      <c r="V12" s="83">
        <f>SUM(V13:V24)</f>
        <v>3136.12</v>
      </c>
      <c r="W12" s="83">
        <f>SUM(W13:W24)</f>
        <v>1902</v>
      </c>
      <c r="X12" s="83">
        <f>SUM(X13:X24)</f>
        <v>1956</v>
      </c>
      <c r="Y12" s="83">
        <f>SUM(Y13:Y24)</f>
        <v>108616</v>
      </c>
    </row>
    <row r="13" spans="1:25" x14ac:dyDescent="0.25">
      <c r="A13" s="300" t="s">
        <v>164</v>
      </c>
      <c r="B13" s="301"/>
      <c r="C13" s="194"/>
      <c r="D13" s="194"/>
      <c r="E13" s="194"/>
      <c r="F13" s="194"/>
      <c r="G13" s="194"/>
      <c r="H13" s="195"/>
      <c r="I13" s="195"/>
      <c r="J13" s="195"/>
      <c r="K13" s="194"/>
      <c r="L13" s="194"/>
      <c r="M13" s="194"/>
      <c r="N13" s="194"/>
      <c r="O13" s="194"/>
      <c r="P13" s="194"/>
      <c r="Q13" s="194"/>
      <c r="R13" s="194"/>
      <c r="S13" s="194">
        <v>11857</v>
      </c>
      <c r="T13" s="198">
        <v>8300.25</v>
      </c>
      <c r="U13" s="198">
        <v>2830</v>
      </c>
      <c r="V13" s="198">
        <v>2834.12</v>
      </c>
      <c r="W13" s="198"/>
      <c r="X13" s="198"/>
      <c r="Y13" s="1">
        <v>45365</v>
      </c>
    </row>
    <row r="14" spans="1:25" x14ac:dyDescent="0.25">
      <c r="A14" s="192" t="s">
        <v>149</v>
      </c>
      <c r="B14" s="193"/>
      <c r="C14" s="194"/>
      <c r="D14" s="194"/>
      <c r="E14" s="194"/>
      <c r="F14" s="194"/>
      <c r="G14" s="194"/>
      <c r="H14" s="195"/>
      <c r="I14" s="195"/>
      <c r="J14" s="195"/>
      <c r="K14" s="194"/>
      <c r="L14" s="194"/>
      <c r="M14" s="194"/>
      <c r="N14" s="194"/>
      <c r="O14" s="194"/>
      <c r="P14" s="194"/>
      <c r="Q14" s="194"/>
      <c r="R14" s="194"/>
      <c r="S14" s="194">
        <v>1175</v>
      </c>
      <c r="T14" s="198">
        <v>1175</v>
      </c>
      <c r="U14" s="1"/>
      <c r="V14" s="1"/>
      <c r="W14" s="1"/>
      <c r="X14" s="1"/>
      <c r="Y14" s="1"/>
    </row>
    <row r="15" spans="1:25" x14ac:dyDescent="0.25">
      <c r="A15" s="291" t="s">
        <v>127</v>
      </c>
      <c r="B15" s="292"/>
      <c r="C15" s="87">
        <v>15028</v>
      </c>
      <c r="D15" s="87">
        <v>10519.67</v>
      </c>
      <c r="E15" s="87">
        <v>4508</v>
      </c>
      <c r="F15" s="87">
        <v>4508.42</v>
      </c>
      <c r="G15" s="87"/>
      <c r="H15" s="45"/>
      <c r="I15" s="45"/>
      <c r="J15" s="87"/>
      <c r="K15" s="87"/>
      <c r="L15" s="1"/>
      <c r="M15" s="1"/>
      <c r="N15" s="1"/>
      <c r="O15" s="1"/>
      <c r="P15" s="1">
        <v>1011</v>
      </c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34" t="s">
        <v>106</v>
      </c>
      <c r="B16" s="135"/>
      <c r="C16" s="91"/>
      <c r="D16" s="91"/>
      <c r="E16" s="91"/>
      <c r="F16" s="91"/>
      <c r="G16" s="91"/>
      <c r="H16" s="92"/>
      <c r="I16" s="92"/>
      <c r="J16" s="92"/>
      <c r="K16" s="91"/>
      <c r="L16" s="153"/>
      <c r="M16" s="153">
        <v>14168</v>
      </c>
      <c r="N16" s="153">
        <v>14011.88</v>
      </c>
      <c r="O16" s="153"/>
      <c r="P16" s="153"/>
      <c r="Q16" s="153">
        <v>8197</v>
      </c>
      <c r="R16" s="153">
        <v>8063.58</v>
      </c>
      <c r="S16" s="153">
        <v>1543</v>
      </c>
      <c r="T16" s="1">
        <v>1543.92</v>
      </c>
      <c r="U16" s="1"/>
      <c r="V16" s="1"/>
      <c r="W16" s="1"/>
      <c r="X16" s="1"/>
      <c r="Y16" s="1"/>
    </row>
    <row r="17" spans="1:25" x14ac:dyDescent="0.25">
      <c r="A17" s="296" t="s">
        <v>104</v>
      </c>
      <c r="B17" s="297"/>
      <c r="C17" s="89"/>
      <c r="D17" s="89"/>
      <c r="E17" s="89"/>
      <c r="F17" s="89"/>
      <c r="G17" s="89"/>
      <c r="H17" s="104"/>
      <c r="I17" s="45"/>
      <c r="J17" s="87"/>
      <c r="K17" s="87"/>
      <c r="L17" s="1">
        <v>713</v>
      </c>
      <c r="M17" s="1"/>
      <c r="N17" s="1"/>
      <c r="O17" s="1"/>
      <c r="P17" s="1"/>
      <c r="Q17" s="1"/>
      <c r="R17" s="1"/>
      <c r="S17" s="1"/>
      <c r="T17" s="1"/>
      <c r="U17" s="1">
        <v>1318</v>
      </c>
      <c r="V17" s="1"/>
      <c r="W17" s="1">
        <v>1600</v>
      </c>
      <c r="X17" s="1">
        <v>1650</v>
      </c>
      <c r="Y17" s="218">
        <v>24651</v>
      </c>
    </row>
    <row r="18" spans="1:25" x14ac:dyDescent="0.25">
      <c r="A18" s="294" t="s">
        <v>118</v>
      </c>
      <c r="B18" s="295"/>
      <c r="C18" s="147">
        <v>1230</v>
      </c>
      <c r="D18" s="147">
        <v>1231</v>
      </c>
      <c r="E18" s="147"/>
      <c r="F18" s="147"/>
      <c r="G18" s="147"/>
      <c r="H18" s="148"/>
      <c r="I18" s="148"/>
      <c r="J18" s="147"/>
      <c r="K18" s="147"/>
      <c r="L18" s="115"/>
      <c r="M18" s="115"/>
      <c r="N18" s="115"/>
      <c r="O18" s="115">
        <v>7500</v>
      </c>
      <c r="P18" s="115"/>
      <c r="Q18" s="115">
        <v>7700</v>
      </c>
      <c r="R18" s="115">
        <v>7504</v>
      </c>
      <c r="S18" s="1"/>
      <c r="T18" s="1"/>
      <c r="U18" s="1"/>
      <c r="V18" s="1"/>
      <c r="W18" s="1"/>
      <c r="X18" s="1"/>
      <c r="Y18" s="1"/>
    </row>
    <row r="19" spans="1:25" x14ac:dyDescent="0.25">
      <c r="A19" s="294" t="s">
        <v>121</v>
      </c>
      <c r="B19" s="295"/>
      <c r="C19" s="147"/>
      <c r="D19" s="147"/>
      <c r="E19" s="147"/>
      <c r="F19" s="147"/>
      <c r="G19" s="147"/>
      <c r="H19" s="148"/>
      <c r="I19" s="148"/>
      <c r="J19" s="147"/>
      <c r="K19" s="147"/>
      <c r="L19" s="115"/>
      <c r="M19" s="115"/>
      <c r="N19" s="115"/>
      <c r="O19" s="115">
        <v>1250</v>
      </c>
      <c r="P19" s="115"/>
      <c r="Q19" s="115">
        <v>1050</v>
      </c>
      <c r="R19" s="115"/>
      <c r="S19" s="1"/>
      <c r="T19" s="1"/>
      <c r="U19" s="1"/>
      <c r="V19" s="1"/>
      <c r="W19" s="1"/>
      <c r="X19" s="1"/>
      <c r="Y19" s="1"/>
    </row>
    <row r="20" spans="1:25" x14ac:dyDescent="0.25">
      <c r="A20" s="149" t="s">
        <v>132</v>
      </c>
      <c r="B20" s="150"/>
      <c r="C20" s="147"/>
      <c r="D20" s="147"/>
      <c r="E20" s="147"/>
      <c r="F20" s="147"/>
      <c r="G20" s="147"/>
      <c r="H20" s="148"/>
      <c r="I20" s="148"/>
      <c r="J20" s="147"/>
      <c r="K20" s="147"/>
      <c r="L20" s="115"/>
      <c r="M20" s="115"/>
      <c r="N20" s="115"/>
      <c r="O20" s="115"/>
      <c r="P20" s="115"/>
      <c r="Q20" s="115">
        <v>4260</v>
      </c>
      <c r="R20" s="115">
        <v>4261.78</v>
      </c>
      <c r="S20" s="1"/>
      <c r="T20" s="1"/>
      <c r="U20" s="1"/>
      <c r="V20" s="1"/>
      <c r="W20" s="1"/>
      <c r="X20" s="1"/>
      <c r="Y20" s="1"/>
    </row>
    <row r="21" spans="1:25" x14ac:dyDescent="0.25">
      <c r="A21" s="161" t="s">
        <v>135</v>
      </c>
      <c r="B21" s="162"/>
      <c r="C21" s="147"/>
      <c r="D21" s="147"/>
      <c r="E21" s="147"/>
      <c r="F21" s="147"/>
      <c r="G21" s="147"/>
      <c r="H21" s="148"/>
      <c r="I21" s="148"/>
      <c r="J21" s="147"/>
      <c r="K21" s="147"/>
      <c r="L21" s="115"/>
      <c r="M21" s="115"/>
      <c r="N21" s="115"/>
      <c r="O21" s="115"/>
      <c r="P21" s="115"/>
      <c r="Q21" s="115">
        <v>4000</v>
      </c>
      <c r="R21" s="115">
        <v>1621</v>
      </c>
      <c r="S21" s="1"/>
      <c r="T21" s="1"/>
      <c r="U21" s="1"/>
      <c r="V21" s="1"/>
      <c r="W21" s="1"/>
      <c r="X21" s="1"/>
      <c r="Y21" s="1"/>
    </row>
    <row r="22" spans="1:25" x14ac:dyDescent="0.25">
      <c r="A22" s="143" t="s">
        <v>131</v>
      </c>
      <c r="B22" s="144"/>
      <c r="C22" s="145"/>
      <c r="D22" s="145"/>
      <c r="E22" s="145"/>
      <c r="F22" s="145"/>
      <c r="G22" s="145"/>
      <c r="H22" s="146"/>
      <c r="I22" s="146"/>
      <c r="J22" s="145"/>
      <c r="K22" s="145"/>
      <c r="L22" s="142"/>
      <c r="M22" s="142"/>
      <c r="N22" s="142"/>
      <c r="O22" s="142"/>
      <c r="P22" s="142"/>
      <c r="Q22" s="142">
        <v>1093</v>
      </c>
      <c r="R22" s="142">
        <v>1029</v>
      </c>
      <c r="S22" s="1"/>
      <c r="T22" s="1"/>
      <c r="U22" s="1"/>
      <c r="V22" s="1"/>
      <c r="W22" s="1"/>
      <c r="X22" s="1"/>
      <c r="Y22" s="1"/>
    </row>
    <row r="23" spans="1:25" x14ac:dyDescent="0.25">
      <c r="A23" s="216" t="s">
        <v>176</v>
      </c>
      <c r="B23" s="217"/>
      <c r="C23" s="89"/>
      <c r="D23" s="89"/>
      <c r="E23" s="89"/>
      <c r="F23" s="89"/>
      <c r="G23" s="89"/>
      <c r="H23" s="104"/>
      <c r="I23" s="104"/>
      <c r="J23" s="89"/>
      <c r="K23" s="89"/>
      <c r="L23" s="218"/>
      <c r="M23" s="218"/>
      <c r="N23" s="218"/>
      <c r="O23" s="218"/>
      <c r="P23" s="218"/>
      <c r="Q23" s="218"/>
      <c r="R23" s="218"/>
      <c r="S23" s="1"/>
      <c r="T23" s="1"/>
      <c r="U23" s="1"/>
      <c r="V23" s="1"/>
      <c r="W23" s="1"/>
      <c r="X23" s="1"/>
      <c r="Y23" s="1">
        <v>38600</v>
      </c>
    </row>
    <row r="24" spans="1:25" x14ac:dyDescent="0.25">
      <c r="A24" s="93" t="s">
        <v>94</v>
      </c>
      <c r="B24" s="93"/>
      <c r="C24" s="87"/>
      <c r="D24" s="87"/>
      <c r="E24" s="87"/>
      <c r="F24" s="87"/>
      <c r="G24" s="87"/>
      <c r="H24" s="45">
        <v>270.39999999999998</v>
      </c>
      <c r="I24" s="45"/>
      <c r="J24" s="87"/>
      <c r="K24" s="87"/>
      <c r="L24" s="1"/>
      <c r="M24" s="1"/>
      <c r="N24" s="1">
        <v>281.13</v>
      </c>
      <c r="O24" s="1"/>
      <c r="P24" s="1">
        <v>301.72000000000003</v>
      </c>
      <c r="Q24" s="1"/>
      <c r="R24" s="1">
        <v>301.72000000000003</v>
      </c>
      <c r="S24" s="1"/>
      <c r="T24" s="1"/>
      <c r="U24" s="1">
        <v>302</v>
      </c>
      <c r="V24" s="1">
        <v>302</v>
      </c>
      <c r="W24" s="1">
        <v>302</v>
      </c>
      <c r="X24" s="1">
        <v>306</v>
      </c>
      <c r="Y24" s="1"/>
    </row>
    <row r="25" spans="1:25" x14ac:dyDescent="0.25">
      <c r="A25" s="289" t="s">
        <v>98</v>
      </c>
      <c r="B25" s="290"/>
      <c r="C25" s="94"/>
      <c r="D25" s="94"/>
      <c r="E25" s="94"/>
      <c r="F25" s="94"/>
      <c r="G25" s="83"/>
      <c r="H25" s="88"/>
      <c r="I25" s="88">
        <f>SUM(I26)</f>
        <v>2690</v>
      </c>
      <c r="J25" s="88">
        <f>SUM(J26)</f>
        <v>2688.24</v>
      </c>
      <c r="K25" s="83">
        <f>SUM(K26:K27)</f>
        <v>4003</v>
      </c>
      <c r="L25" s="83">
        <f>SUM(L26:L27)</f>
        <v>4001.83</v>
      </c>
      <c r="M25" s="83">
        <f>SUM(M26:M27)</f>
        <v>4003</v>
      </c>
      <c r="N25" s="83">
        <f>SUM(N26:N27)</f>
        <v>4001.83</v>
      </c>
      <c r="O25" s="2">
        <f t="shared" ref="O25:Y25" si="4">SUM(O26:O27)</f>
        <v>1505</v>
      </c>
      <c r="P25" s="2">
        <f t="shared" si="4"/>
        <v>1500.87</v>
      </c>
      <c r="Q25" s="2">
        <f t="shared" si="4"/>
        <v>1505</v>
      </c>
      <c r="R25" s="2">
        <f t="shared" si="4"/>
        <v>1500.87</v>
      </c>
      <c r="S25" s="2">
        <f t="shared" si="4"/>
        <v>1505</v>
      </c>
      <c r="T25" s="2">
        <f t="shared" si="4"/>
        <v>1158.3699999999999</v>
      </c>
      <c r="U25" s="2">
        <f t="shared" si="4"/>
        <v>1160</v>
      </c>
      <c r="V25" s="2">
        <f t="shared" si="4"/>
        <v>1158.3699999999999</v>
      </c>
      <c r="W25" s="2">
        <f t="shared" si="4"/>
        <v>815</v>
      </c>
      <c r="X25" s="2">
        <f t="shared" si="4"/>
        <v>814.9</v>
      </c>
      <c r="Y25" s="2">
        <f t="shared" si="4"/>
        <v>641</v>
      </c>
    </row>
    <row r="26" spans="1:25" x14ac:dyDescent="0.25">
      <c r="A26" s="291" t="s">
        <v>156</v>
      </c>
      <c r="B26" s="292"/>
      <c r="C26" s="95"/>
      <c r="D26" s="95"/>
      <c r="E26" s="95"/>
      <c r="F26" s="95"/>
      <c r="G26" s="87"/>
      <c r="H26" s="45"/>
      <c r="I26" s="45">
        <v>2690</v>
      </c>
      <c r="J26" s="87">
        <v>2688.24</v>
      </c>
      <c r="K26" s="87">
        <v>3660</v>
      </c>
      <c r="L26" s="1">
        <v>3659.33</v>
      </c>
      <c r="M26" s="1">
        <v>3660</v>
      </c>
      <c r="N26" s="1">
        <v>3659.33</v>
      </c>
      <c r="O26" s="1">
        <v>645</v>
      </c>
      <c r="P26" s="1">
        <v>641.99</v>
      </c>
      <c r="Q26" s="1">
        <v>645</v>
      </c>
      <c r="R26" s="1">
        <v>641.99</v>
      </c>
      <c r="S26" s="1">
        <v>645</v>
      </c>
      <c r="T26" s="1">
        <v>641.99</v>
      </c>
      <c r="U26" s="1">
        <v>642</v>
      </c>
      <c r="V26" s="1">
        <v>641.99</v>
      </c>
      <c r="W26" s="1">
        <v>641</v>
      </c>
      <c r="X26" s="1">
        <v>641</v>
      </c>
      <c r="Y26" s="1">
        <v>641</v>
      </c>
    </row>
    <row r="27" spans="1:25" x14ac:dyDescent="0.25">
      <c r="A27" s="96" t="s">
        <v>157</v>
      </c>
      <c r="B27" s="97"/>
      <c r="C27" s="95"/>
      <c r="D27" s="95"/>
      <c r="E27" s="95"/>
      <c r="F27" s="95"/>
      <c r="G27" s="87"/>
      <c r="H27" s="45"/>
      <c r="I27" s="45"/>
      <c r="J27" s="87"/>
      <c r="K27" s="87">
        <v>343</v>
      </c>
      <c r="L27" s="1">
        <v>342.5</v>
      </c>
      <c r="M27" s="1">
        <v>343</v>
      </c>
      <c r="N27" s="1">
        <v>342.5</v>
      </c>
      <c r="O27" s="1">
        <v>860</v>
      </c>
      <c r="P27" s="1">
        <v>858.88</v>
      </c>
      <c r="Q27" s="1">
        <v>860</v>
      </c>
      <c r="R27" s="1">
        <v>858.88</v>
      </c>
      <c r="S27" s="1">
        <v>860</v>
      </c>
      <c r="T27" s="1">
        <v>516.38</v>
      </c>
      <c r="U27" s="1">
        <v>518</v>
      </c>
      <c r="V27" s="1">
        <v>516.38</v>
      </c>
      <c r="W27" s="1">
        <v>174</v>
      </c>
      <c r="X27" s="1">
        <v>173.9</v>
      </c>
      <c r="Y27" s="1"/>
    </row>
    <row r="28" spans="1:25" x14ac:dyDescent="0.25">
      <c r="A28" s="291" t="s">
        <v>114</v>
      </c>
      <c r="B28" s="292"/>
      <c r="C28" s="95"/>
      <c r="D28" s="95"/>
      <c r="E28" s="95"/>
      <c r="F28" s="95"/>
      <c r="G28" s="87"/>
      <c r="H28" s="45"/>
      <c r="I28" s="45"/>
      <c r="J28" s="87"/>
      <c r="K28" s="8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293" t="s">
        <v>72</v>
      </c>
      <c r="B29" s="293"/>
      <c r="C29" s="98" t="e">
        <f>SUM(C8,C12,#REF!,#REF!)</f>
        <v>#REF!</v>
      </c>
      <c r="D29" s="98" t="e">
        <f>SUM(D8,D12,#REF!,#REF!)</f>
        <v>#REF!</v>
      </c>
      <c r="E29" s="98" t="e">
        <f>SUM(E4,E6,E8,E12,#REF!)</f>
        <v>#REF!</v>
      </c>
      <c r="F29" s="98" t="e">
        <f>SUM(F12,#REF!)</f>
        <v>#REF!</v>
      </c>
      <c r="G29" s="98" t="e">
        <f>SUM(G6,G8,G12,#REF!)</f>
        <v>#REF!</v>
      </c>
      <c r="H29" s="99" t="e">
        <f>SUM(H8,H12,#REF!)</f>
        <v>#REF!</v>
      </c>
      <c r="I29" s="99" t="e">
        <f>SUM(I4,I6,I8,I12,#REF!,#REF!,I25)</f>
        <v>#REF!</v>
      </c>
      <c r="J29" s="99" t="e">
        <f>SUM(J4,J6,J8,J12,#REF!,#REF!,J25)</f>
        <v>#REF!</v>
      </c>
      <c r="K29" s="98" t="e">
        <f>SUM(K6,K8,K12,K25)</f>
        <v>#REF!</v>
      </c>
      <c r="L29" s="98">
        <f>SUM(L6,L8,L12,L25)</f>
        <v>7342.05</v>
      </c>
      <c r="M29" s="98">
        <f>SUM(M6,M8,M12,M25)</f>
        <v>62050</v>
      </c>
      <c r="N29" s="98">
        <f>SUM(N6,N8,N12,N25)</f>
        <v>39465.229999999996</v>
      </c>
      <c r="O29" s="98">
        <f>SUM(O6,O7,O8,O12,O25,O28)</f>
        <v>23118</v>
      </c>
      <c r="P29" s="98">
        <f>SUM(P6,P7,P8,P12,P25,P28)</f>
        <v>8235.42</v>
      </c>
      <c r="Q29" s="98">
        <f>SUM(Q6,Q7,Q8,Q12,Q25,Q28)</f>
        <v>39289</v>
      </c>
      <c r="R29" s="98">
        <f>SUM(R6,R7,R8,R12,R24,R25)</f>
        <v>33062.480000000003</v>
      </c>
      <c r="S29" s="98">
        <f>SUM(S6,S7,S8,S12,S24,S25)</f>
        <v>33145</v>
      </c>
      <c r="T29" s="98">
        <f>SUM(T6,T7,T8,T12,T24,T25)</f>
        <v>23221.649999999998</v>
      </c>
      <c r="U29" s="98">
        <f>SUM(U6,U8,U12,U25)</f>
        <v>15281</v>
      </c>
      <c r="V29" s="98">
        <f>SUM(V6,V8,V12,V25)</f>
        <v>14377.039999999997</v>
      </c>
      <c r="W29" s="98">
        <f>SUM(W6,W8,W12,W25)</f>
        <v>6843</v>
      </c>
      <c r="X29" s="98">
        <f>SUM(X6,X8,X12,X25)</f>
        <v>5439.5599999999995</v>
      </c>
      <c r="Y29" s="98">
        <f>SUM(Y6,Y8,Y12,Y25)</f>
        <v>124800</v>
      </c>
    </row>
    <row r="30" spans="1:25" x14ac:dyDescent="0.25">
      <c r="A30" s="28">
        <v>43538</v>
      </c>
    </row>
  </sheetData>
  <mergeCells count="41">
    <mergeCell ref="Y2:Y3"/>
    <mergeCell ref="A29:B29"/>
    <mergeCell ref="A18:B18"/>
    <mergeCell ref="A26:B26"/>
    <mergeCell ref="A19:B19"/>
    <mergeCell ref="A28:B28"/>
    <mergeCell ref="A25:B25"/>
    <mergeCell ref="A17:B17"/>
    <mergeCell ref="A8:B8"/>
    <mergeCell ref="A11:B11"/>
    <mergeCell ref="A9:B9"/>
    <mergeCell ref="A12:B12"/>
    <mergeCell ref="A15:B15"/>
    <mergeCell ref="V2:V3"/>
    <mergeCell ref="W2:W3"/>
    <mergeCell ref="A13:B13"/>
    <mergeCell ref="A1:O1"/>
    <mergeCell ref="O2:O3"/>
    <mergeCell ref="L2:L3"/>
    <mergeCell ref="I2:I3"/>
    <mergeCell ref="E2:E3"/>
    <mergeCell ref="H2:H3"/>
    <mergeCell ref="M2:M3"/>
    <mergeCell ref="F2:F3"/>
    <mergeCell ref="K2:K3"/>
    <mergeCell ref="J2:J3"/>
    <mergeCell ref="G2:G3"/>
    <mergeCell ref="A2:B3"/>
    <mergeCell ref="N2:N3"/>
    <mergeCell ref="D2:D3"/>
    <mergeCell ref="C2:C3"/>
    <mergeCell ref="X2:X3"/>
    <mergeCell ref="A4:B4"/>
    <mergeCell ref="A5:B5"/>
    <mergeCell ref="A6:B6"/>
    <mergeCell ref="T2:T3"/>
    <mergeCell ref="U2:U3"/>
    <mergeCell ref="R2:R3"/>
    <mergeCell ref="S2:S3"/>
    <mergeCell ref="P2:P3"/>
    <mergeCell ref="Q2:Q3"/>
  </mergeCells>
  <pageMargins left="0.19685039370078741" right="0.11811023622047245" top="0.74803149606299213" bottom="0.74803149606299213" header="0.31496062992125984" footer="0.31496062992125984"/>
  <pageSetup paperSize="9" scale="9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16" workbookViewId="0">
      <selection activeCell="O44" sqref="O44"/>
    </sheetView>
  </sheetViews>
  <sheetFormatPr baseColWidth="10" defaultRowHeight="15" x14ac:dyDescent="0.25"/>
  <cols>
    <col min="2" max="2" width="17.140625" customWidth="1"/>
    <col min="3" max="3" width="14.85546875" hidden="1" customWidth="1"/>
    <col min="4" max="4" width="0.140625" customWidth="1"/>
    <col min="5" max="5" width="13.42578125" customWidth="1"/>
    <col min="6" max="6" width="14.140625" customWidth="1"/>
    <col min="7" max="7" width="13.7109375" customWidth="1"/>
    <col min="8" max="8" width="13.28515625" customWidth="1"/>
    <col min="9" max="9" width="13.7109375" customWidth="1"/>
    <col min="10" max="10" width="14" customWidth="1"/>
    <col min="11" max="11" width="13.7109375" customWidth="1"/>
    <col min="12" max="12" width="15" customWidth="1"/>
    <col min="13" max="13" width="14.42578125" customWidth="1"/>
    <col min="14" max="14" width="11.85546875" bestFit="1" customWidth="1"/>
    <col min="15" max="15" width="13.42578125" customWidth="1"/>
  </cols>
  <sheetData>
    <row r="1" spans="1:15" x14ac:dyDescent="0.25">
      <c r="C1" s="7"/>
    </row>
    <row r="2" spans="1:15" x14ac:dyDescent="0.25">
      <c r="C2" s="7"/>
      <c r="H2" s="240"/>
    </row>
    <row r="3" spans="1:15" ht="15.75" x14ac:dyDescent="0.25">
      <c r="A3" s="241" t="s">
        <v>45</v>
      </c>
      <c r="B3" s="241"/>
      <c r="C3" s="241"/>
      <c r="D3" s="241"/>
      <c r="E3" s="241"/>
      <c r="F3" s="241"/>
      <c r="G3" s="241"/>
      <c r="H3" s="240"/>
      <c r="K3" s="28"/>
    </row>
    <row r="4" spans="1:15" x14ac:dyDescent="0.25">
      <c r="A4" s="304" t="s">
        <v>0</v>
      </c>
      <c r="B4" s="305"/>
      <c r="C4" s="234" t="s">
        <v>108</v>
      </c>
      <c r="D4" s="260" t="s">
        <v>109</v>
      </c>
      <c r="E4" s="221" t="s">
        <v>115</v>
      </c>
      <c r="F4" s="260" t="s">
        <v>122</v>
      </c>
      <c r="G4" s="234" t="s">
        <v>128</v>
      </c>
      <c r="H4" s="260" t="s">
        <v>137</v>
      </c>
      <c r="I4" s="234" t="s">
        <v>141</v>
      </c>
      <c r="J4" s="260" t="s">
        <v>150</v>
      </c>
      <c r="K4" s="234" t="s">
        <v>151</v>
      </c>
      <c r="L4" s="260" t="s">
        <v>162</v>
      </c>
      <c r="M4" s="234" t="s">
        <v>163</v>
      </c>
      <c r="N4" s="260" t="s">
        <v>171</v>
      </c>
      <c r="O4" s="234" t="s">
        <v>170</v>
      </c>
    </row>
    <row r="5" spans="1:15" x14ac:dyDescent="0.25">
      <c r="A5" s="306"/>
      <c r="B5" s="307"/>
      <c r="C5" s="235"/>
      <c r="D5" s="261"/>
      <c r="E5" s="222"/>
      <c r="F5" s="261"/>
      <c r="G5" s="235"/>
      <c r="H5" s="261"/>
      <c r="I5" s="235"/>
      <c r="J5" s="261"/>
      <c r="K5" s="235"/>
      <c r="L5" s="261"/>
      <c r="M5" s="235"/>
      <c r="N5" s="261"/>
      <c r="O5" s="235"/>
    </row>
    <row r="6" spans="1:15" x14ac:dyDescent="0.25">
      <c r="A6" s="35" t="s">
        <v>46</v>
      </c>
      <c r="B6" s="36"/>
      <c r="C6" s="2">
        <f>SUM(C7)</f>
        <v>7698</v>
      </c>
      <c r="D6" s="116">
        <f>SUM(D7)</f>
        <v>0</v>
      </c>
      <c r="E6" s="2">
        <f>SUM(E7)</f>
        <v>6939</v>
      </c>
      <c r="F6" s="116"/>
      <c r="G6" s="2">
        <f>SUM(G7)</f>
        <v>8824</v>
      </c>
      <c r="H6" s="1"/>
      <c r="I6" s="2">
        <v>8274</v>
      </c>
      <c r="J6" s="101"/>
      <c r="K6" s="2">
        <f>SUM(K7)</f>
        <v>11019</v>
      </c>
      <c r="L6" s="101"/>
      <c r="M6" s="2">
        <f>SUM(M7)</f>
        <v>10205</v>
      </c>
      <c r="N6" s="211"/>
      <c r="O6" s="2">
        <f t="shared" ref="O6" si="0">SUM(O7)</f>
        <v>7154</v>
      </c>
    </row>
    <row r="7" spans="1:15" x14ac:dyDescent="0.25">
      <c r="A7" s="202" t="s">
        <v>47</v>
      </c>
      <c r="B7" s="203"/>
      <c r="C7" s="1">
        <v>7698</v>
      </c>
      <c r="D7" s="1"/>
      <c r="E7" s="1">
        <v>6939</v>
      </c>
      <c r="F7" s="1"/>
      <c r="G7" s="1">
        <v>8824</v>
      </c>
      <c r="H7" s="1"/>
      <c r="I7" s="1">
        <v>8274</v>
      </c>
      <c r="J7" s="101"/>
      <c r="K7" s="1">
        <v>11019</v>
      </c>
      <c r="L7" s="101"/>
      <c r="M7" s="1">
        <v>10205</v>
      </c>
      <c r="N7" s="101"/>
      <c r="O7" s="1">
        <v>7154</v>
      </c>
    </row>
    <row r="8" spans="1:15" x14ac:dyDescent="0.25">
      <c r="A8" s="35" t="s">
        <v>48</v>
      </c>
      <c r="B8" s="36"/>
      <c r="C8" s="2">
        <v>14550</v>
      </c>
      <c r="D8" s="2">
        <f t="shared" ref="D8:O8" si="1">SUM(D9)</f>
        <v>15915.64</v>
      </c>
      <c r="E8" s="2">
        <f t="shared" si="1"/>
        <v>14540</v>
      </c>
      <c r="F8" s="2">
        <f t="shared" si="1"/>
        <v>14244.55</v>
      </c>
      <c r="G8" s="2">
        <f t="shared" si="1"/>
        <v>15990</v>
      </c>
      <c r="H8" s="2">
        <f t="shared" si="1"/>
        <v>15377.04</v>
      </c>
      <c r="I8" s="2">
        <f t="shared" si="1"/>
        <v>16832</v>
      </c>
      <c r="J8" s="2">
        <f t="shared" si="1"/>
        <v>17232.099999999999</v>
      </c>
      <c r="K8" s="2">
        <f t="shared" si="1"/>
        <v>15700</v>
      </c>
      <c r="L8" s="2">
        <f t="shared" si="1"/>
        <v>14592.6</v>
      </c>
      <c r="M8" s="2">
        <f t="shared" si="1"/>
        <v>15415</v>
      </c>
      <c r="N8" s="2">
        <f t="shared" si="1"/>
        <v>6559</v>
      </c>
      <c r="O8" s="2">
        <f t="shared" si="1"/>
        <v>9388</v>
      </c>
    </row>
    <row r="9" spans="1:15" x14ac:dyDescent="0.25">
      <c r="A9" s="202" t="s">
        <v>49</v>
      </c>
      <c r="B9" s="203"/>
      <c r="C9" s="1"/>
      <c r="D9" s="1">
        <v>15915.64</v>
      </c>
      <c r="E9" s="1">
        <v>14540</v>
      </c>
      <c r="F9" s="1">
        <v>14244.55</v>
      </c>
      <c r="G9" s="1">
        <v>15990</v>
      </c>
      <c r="H9" s="1">
        <v>15377.04</v>
      </c>
      <c r="I9" s="1">
        <v>16832</v>
      </c>
      <c r="J9" s="1">
        <v>17232.099999999999</v>
      </c>
      <c r="K9" s="1">
        <v>15700</v>
      </c>
      <c r="L9" s="1">
        <v>14592.6</v>
      </c>
      <c r="M9" s="1">
        <v>15415</v>
      </c>
      <c r="N9" s="1">
        <v>6559</v>
      </c>
      <c r="O9" s="1">
        <v>9388</v>
      </c>
    </row>
    <row r="10" spans="1:15" x14ac:dyDescent="0.25">
      <c r="A10" s="202" t="s">
        <v>50</v>
      </c>
      <c r="B10" s="20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35" t="s">
        <v>51</v>
      </c>
      <c r="B11" s="36"/>
      <c r="C11" s="2">
        <f t="shared" ref="C11:O11" si="2">SUM(C12:C14)</f>
        <v>290</v>
      </c>
      <c r="D11" s="2">
        <f t="shared" si="2"/>
        <v>301.2</v>
      </c>
      <c r="E11" s="2">
        <f t="shared" si="2"/>
        <v>300</v>
      </c>
      <c r="F11" s="2">
        <f t="shared" si="2"/>
        <v>0</v>
      </c>
      <c r="G11" s="2">
        <f t="shared" si="2"/>
        <v>640</v>
      </c>
      <c r="H11" s="169">
        <f t="shared" si="2"/>
        <v>898.39</v>
      </c>
      <c r="I11" s="169">
        <f t="shared" si="2"/>
        <v>435</v>
      </c>
      <c r="J11" s="169">
        <f t="shared" si="2"/>
        <v>1075.67</v>
      </c>
      <c r="K11" s="169">
        <f t="shared" si="2"/>
        <v>6134</v>
      </c>
      <c r="L11" s="169">
        <f t="shared" si="2"/>
        <v>5330.58</v>
      </c>
      <c r="M11" s="169">
        <f t="shared" si="2"/>
        <v>280</v>
      </c>
      <c r="N11" s="169">
        <f t="shared" si="2"/>
        <v>499.62</v>
      </c>
      <c r="O11" s="169">
        <f t="shared" si="2"/>
        <v>150</v>
      </c>
    </row>
    <row r="12" spans="1:15" x14ac:dyDescent="0.25">
      <c r="A12" s="202" t="s">
        <v>139</v>
      </c>
      <c r="B12" s="203"/>
      <c r="C12" s="1"/>
      <c r="D12" s="1"/>
      <c r="E12" s="1"/>
      <c r="F12" s="1"/>
      <c r="G12" s="1"/>
      <c r="H12" s="1">
        <v>75</v>
      </c>
      <c r="I12" s="1"/>
      <c r="J12" s="1">
        <v>800</v>
      </c>
      <c r="K12" s="1"/>
      <c r="L12" s="1"/>
      <c r="M12" s="1"/>
      <c r="N12" s="1"/>
      <c r="O12" s="1"/>
    </row>
    <row r="13" spans="1:15" x14ac:dyDescent="0.25">
      <c r="A13" s="202" t="s">
        <v>52</v>
      </c>
      <c r="B13" s="203"/>
      <c r="C13" s="1">
        <v>290</v>
      </c>
      <c r="D13" s="1">
        <v>301.2</v>
      </c>
      <c r="E13" s="1">
        <v>300</v>
      </c>
      <c r="F13" s="1"/>
      <c r="G13" s="1">
        <v>640</v>
      </c>
      <c r="H13" s="1">
        <v>611.27</v>
      </c>
      <c r="I13" s="1">
        <v>435</v>
      </c>
      <c r="J13" s="1">
        <v>275.67</v>
      </c>
      <c r="K13" s="1">
        <v>300</v>
      </c>
      <c r="L13" s="1">
        <v>180.65</v>
      </c>
      <c r="M13" s="1">
        <v>180</v>
      </c>
      <c r="N13" s="1">
        <v>398.12</v>
      </c>
      <c r="O13" s="1">
        <v>150</v>
      </c>
    </row>
    <row r="14" spans="1:15" x14ac:dyDescent="0.25">
      <c r="A14" s="202" t="s">
        <v>53</v>
      </c>
      <c r="B14" s="203"/>
      <c r="C14" s="1"/>
      <c r="D14" s="1"/>
      <c r="E14" s="1"/>
      <c r="F14" s="1"/>
      <c r="G14" s="1"/>
      <c r="H14" s="1">
        <v>212.12</v>
      </c>
      <c r="I14" s="1"/>
      <c r="J14" s="1"/>
      <c r="K14" s="1">
        <v>5834</v>
      </c>
      <c r="L14" s="1">
        <v>5149.93</v>
      </c>
      <c r="M14" s="1">
        <v>100</v>
      </c>
      <c r="N14" s="1">
        <v>101.5</v>
      </c>
      <c r="O14" s="1"/>
    </row>
    <row r="15" spans="1:15" x14ac:dyDescent="0.25">
      <c r="A15" s="35" t="s">
        <v>56</v>
      </c>
      <c r="B15" s="36"/>
      <c r="C15" s="2">
        <f t="shared" ref="C15:J15" si="3">SUM(C16:C20)</f>
        <v>47863</v>
      </c>
      <c r="D15" s="2">
        <f t="shared" si="3"/>
        <v>51247.479999999996</v>
      </c>
      <c r="E15" s="2">
        <f t="shared" si="3"/>
        <v>47035</v>
      </c>
      <c r="F15" s="2">
        <f t="shared" si="3"/>
        <v>54094.96</v>
      </c>
      <c r="G15" s="2">
        <f t="shared" si="3"/>
        <v>53766</v>
      </c>
      <c r="H15" s="2">
        <f t="shared" si="3"/>
        <v>53831.85</v>
      </c>
      <c r="I15" s="2">
        <f t="shared" si="3"/>
        <v>54560</v>
      </c>
      <c r="J15" s="2">
        <f t="shared" si="3"/>
        <v>59790.8</v>
      </c>
      <c r="K15" s="2">
        <f>SUM(K16:K21)</f>
        <v>64912</v>
      </c>
      <c r="L15" s="2">
        <f>SUM(L16:L21)</f>
        <v>67137.89</v>
      </c>
      <c r="M15" s="2">
        <f>SUM(M16:M21)</f>
        <v>60257</v>
      </c>
      <c r="N15" s="2">
        <f>SUM(N16:N21)</f>
        <v>63532.39</v>
      </c>
      <c r="O15" s="2">
        <f>SUM(O16:O21)</f>
        <v>63474</v>
      </c>
    </row>
    <row r="16" spans="1:15" x14ac:dyDescent="0.25">
      <c r="A16" s="202" t="s">
        <v>57</v>
      </c>
      <c r="B16" s="203"/>
      <c r="C16" s="1">
        <v>43263</v>
      </c>
      <c r="D16" s="1">
        <v>45191</v>
      </c>
      <c r="E16" s="1">
        <v>43035</v>
      </c>
      <c r="F16" s="1">
        <v>42838</v>
      </c>
      <c r="G16" s="1">
        <v>44002</v>
      </c>
      <c r="H16" s="1">
        <v>42482</v>
      </c>
      <c r="I16" s="1">
        <v>42500</v>
      </c>
      <c r="J16" s="1">
        <v>46087</v>
      </c>
      <c r="K16" s="1">
        <v>46242</v>
      </c>
      <c r="L16" s="1">
        <v>46940</v>
      </c>
      <c r="M16" s="1">
        <v>47717</v>
      </c>
      <c r="N16" s="1">
        <v>49121</v>
      </c>
      <c r="O16" s="1">
        <v>50134</v>
      </c>
    </row>
    <row r="17" spans="1:15" x14ac:dyDescent="0.25">
      <c r="A17" s="31" t="s">
        <v>129</v>
      </c>
      <c r="B17" s="203"/>
      <c r="C17" s="1"/>
      <c r="D17" s="1">
        <v>1389</v>
      </c>
      <c r="E17" s="1"/>
      <c r="F17" s="1">
        <v>3269</v>
      </c>
      <c r="G17" s="1">
        <v>3269</v>
      </c>
      <c r="H17" s="1">
        <v>3269</v>
      </c>
      <c r="I17" s="1">
        <v>4040</v>
      </c>
      <c r="J17" s="1">
        <v>4040</v>
      </c>
      <c r="K17" s="1">
        <v>4040</v>
      </c>
      <c r="L17" s="1">
        <v>4040</v>
      </c>
      <c r="M17" s="1">
        <v>4040</v>
      </c>
      <c r="N17" s="1">
        <v>4040</v>
      </c>
      <c r="O17" s="1">
        <v>4040</v>
      </c>
    </row>
    <row r="18" spans="1:15" x14ac:dyDescent="0.25">
      <c r="A18" s="31" t="s">
        <v>134</v>
      </c>
      <c r="B18" s="203"/>
      <c r="C18" s="1"/>
      <c r="D18" s="1"/>
      <c r="E18" s="1"/>
      <c r="F18" s="1">
        <v>1045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31" t="s">
        <v>124</v>
      </c>
      <c r="B19" s="203"/>
      <c r="C19" s="1"/>
      <c r="D19" s="1"/>
      <c r="E19" s="1"/>
      <c r="F19" s="1">
        <v>1995</v>
      </c>
      <c r="G19" s="1">
        <v>1995</v>
      </c>
      <c r="H19" s="1">
        <v>3523</v>
      </c>
      <c r="I19" s="1">
        <v>3520</v>
      </c>
      <c r="J19" s="1">
        <v>4598</v>
      </c>
      <c r="K19" s="1">
        <v>4000</v>
      </c>
      <c r="L19" s="1">
        <v>4344</v>
      </c>
      <c r="M19" s="1">
        <v>4000</v>
      </c>
      <c r="N19" s="1">
        <v>4362</v>
      </c>
      <c r="O19" s="1">
        <v>4300</v>
      </c>
    </row>
    <row r="20" spans="1:15" x14ac:dyDescent="0.25">
      <c r="A20" s="202" t="s">
        <v>58</v>
      </c>
      <c r="B20" s="203"/>
      <c r="C20" s="1">
        <v>4600</v>
      </c>
      <c r="D20" s="1">
        <v>4667.4799999999996</v>
      </c>
      <c r="E20" s="1">
        <v>4000</v>
      </c>
      <c r="F20" s="1">
        <v>4947.96</v>
      </c>
      <c r="G20" s="1">
        <v>4500</v>
      </c>
      <c r="H20" s="1">
        <v>4557.8500000000004</v>
      </c>
      <c r="I20" s="1">
        <v>4500</v>
      </c>
      <c r="J20" s="1">
        <v>5065.8</v>
      </c>
      <c r="K20" s="1">
        <v>4500</v>
      </c>
      <c r="L20" s="1">
        <v>5683.89</v>
      </c>
      <c r="M20" s="1">
        <v>4500</v>
      </c>
      <c r="N20" s="1">
        <v>6009.39</v>
      </c>
      <c r="O20" s="1">
        <v>5000</v>
      </c>
    </row>
    <row r="21" spans="1:15" x14ac:dyDescent="0.25">
      <c r="A21" s="202" t="s">
        <v>154</v>
      </c>
      <c r="B21" s="203"/>
      <c r="C21" s="1"/>
      <c r="D21" s="1"/>
      <c r="E21" s="1"/>
      <c r="F21" s="1"/>
      <c r="G21" s="1"/>
      <c r="H21" s="1"/>
      <c r="I21" s="1"/>
      <c r="J21" s="1"/>
      <c r="K21" s="1">
        <v>6130</v>
      </c>
      <c r="L21" s="1">
        <v>6130</v>
      </c>
      <c r="M21" s="1"/>
      <c r="N21" s="1"/>
      <c r="O21" s="1"/>
    </row>
    <row r="22" spans="1:15" x14ac:dyDescent="0.25">
      <c r="A22" s="3" t="s">
        <v>54</v>
      </c>
      <c r="B22" s="3"/>
      <c r="C22" s="2">
        <f t="shared" ref="C22:O22" si="4">SUM(C23:C33)</f>
        <v>23080</v>
      </c>
      <c r="D22" s="2">
        <f t="shared" si="4"/>
        <v>23380</v>
      </c>
      <c r="E22" s="2">
        <f t="shared" si="4"/>
        <v>26624</v>
      </c>
      <c r="F22" s="2">
        <f t="shared" si="4"/>
        <v>24221.66</v>
      </c>
      <c r="G22" s="2">
        <f t="shared" si="4"/>
        <v>21332</v>
      </c>
      <c r="H22" s="2">
        <f t="shared" si="4"/>
        <v>22082.46</v>
      </c>
      <c r="I22" s="2">
        <f t="shared" si="4"/>
        <v>19707</v>
      </c>
      <c r="J22" s="2">
        <f t="shared" si="4"/>
        <v>19909.86</v>
      </c>
      <c r="K22" s="2">
        <f t="shared" si="4"/>
        <v>19215</v>
      </c>
      <c r="L22" s="2">
        <f t="shared" si="4"/>
        <v>20087.919999999998</v>
      </c>
      <c r="M22" s="2">
        <f t="shared" si="4"/>
        <v>20207</v>
      </c>
      <c r="N22" s="2">
        <f t="shared" si="4"/>
        <v>20207</v>
      </c>
      <c r="O22" s="2">
        <f t="shared" si="4"/>
        <v>20192</v>
      </c>
    </row>
    <row r="23" spans="1:15" x14ac:dyDescent="0.25">
      <c r="A23" s="202" t="s">
        <v>55</v>
      </c>
      <c r="B23" s="203"/>
      <c r="C23" s="1">
        <v>14316</v>
      </c>
      <c r="D23" s="1">
        <v>14316</v>
      </c>
      <c r="E23" s="1">
        <v>13976</v>
      </c>
      <c r="F23" s="1">
        <v>13976</v>
      </c>
      <c r="G23" s="1">
        <v>13160</v>
      </c>
      <c r="H23" s="1">
        <v>13160</v>
      </c>
      <c r="I23" s="1">
        <v>11656</v>
      </c>
      <c r="J23" s="1">
        <v>11656</v>
      </c>
      <c r="K23" s="1">
        <v>10200</v>
      </c>
      <c r="L23" s="1">
        <v>10789</v>
      </c>
      <c r="M23" s="1">
        <v>10788</v>
      </c>
      <c r="N23" s="1">
        <v>10788</v>
      </c>
      <c r="O23" s="1">
        <v>10766</v>
      </c>
    </row>
    <row r="24" spans="1:15" x14ac:dyDescent="0.25">
      <c r="A24" s="202" t="s">
        <v>59</v>
      </c>
      <c r="B24" s="203"/>
      <c r="C24" s="1">
        <v>2119</v>
      </c>
      <c r="D24" s="1">
        <v>2405</v>
      </c>
      <c r="E24" s="1">
        <v>2200</v>
      </c>
      <c r="F24" s="1">
        <v>2553</v>
      </c>
      <c r="G24" s="1">
        <v>2886</v>
      </c>
      <c r="H24" s="1">
        <v>2886</v>
      </c>
      <c r="I24" s="1">
        <v>3205</v>
      </c>
      <c r="J24" s="1">
        <v>3205</v>
      </c>
      <c r="K24" s="1">
        <v>3477</v>
      </c>
      <c r="L24" s="1">
        <v>3477</v>
      </c>
      <c r="M24" s="1">
        <v>3674</v>
      </c>
      <c r="N24" s="1">
        <v>3674</v>
      </c>
      <c r="O24" s="1">
        <v>3675</v>
      </c>
    </row>
    <row r="25" spans="1:15" x14ac:dyDescent="0.25">
      <c r="A25" s="202" t="s">
        <v>60</v>
      </c>
      <c r="B25" s="203"/>
      <c r="C25" s="1">
        <v>1089</v>
      </c>
      <c r="D25" s="1">
        <v>1103</v>
      </c>
      <c r="E25" s="1">
        <v>1000</v>
      </c>
      <c r="F25" s="1">
        <v>1093</v>
      </c>
      <c r="G25" s="1">
        <v>322</v>
      </c>
      <c r="H25" s="1">
        <v>322</v>
      </c>
      <c r="I25" s="1">
        <v>386</v>
      </c>
      <c r="J25" s="1">
        <v>386</v>
      </c>
      <c r="K25" s="1">
        <v>400</v>
      </c>
      <c r="L25" s="1">
        <v>463</v>
      </c>
      <c r="M25" s="1">
        <v>556</v>
      </c>
      <c r="N25" s="1">
        <v>556</v>
      </c>
      <c r="O25" s="1">
        <v>550</v>
      </c>
    </row>
    <row r="26" spans="1:15" x14ac:dyDescent="0.25">
      <c r="A26" s="202" t="s">
        <v>61</v>
      </c>
      <c r="B26" s="203"/>
      <c r="C26" s="1">
        <v>2797</v>
      </c>
      <c r="D26" s="1">
        <v>2797</v>
      </c>
      <c r="E26" s="1">
        <v>2500</v>
      </c>
      <c r="F26" s="1">
        <v>2799</v>
      </c>
      <c r="G26" s="1">
        <v>2812</v>
      </c>
      <c r="H26" s="1">
        <v>2812</v>
      </c>
      <c r="I26" s="1">
        <v>2800</v>
      </c>
      <c r="J26" s="1">
        <v>2895</v>
      </c>
      <c r="K26" s="1">
        <v>2962</v>
      </c>
      <c r="L26" s="1">
        <v>2962</v>
      </c>
      <c r="M26" s="1">
        <v>2972</v>
      </c>
      <c r="N26" s="1">
        <v>2972</v>
      </c>
      <c r="O26" s="1">
        <v>2972</v>
      </c>
    </row>
    <row r="27" spans="1:15" x14ac:dyDescent="0.25">
      <c r="A27" s="202" t="s">
        <v>140</v>
      </c>
      <c r="B27" s="203"/>
      <c r="C27" s="1"/>
      <c r="D27" s="1"/>
      <c r="E27" s="1"/>
      <c r="F27" s="1"/>
      <c r="G27" s="1"/>
      <c r="H27" s="1">
        <v>640</v>
      </c>
      <c r="I27" s="1"/>
      <c r="J27" s="1"/>
      <c r="K27" s="1"/>
      <c r="L27" s="1"/>
      <c r="M27" s="1"/>
      <c r="N27" s="1"/>
      <c r="O27" s="1"/>
    </row>
    <row r="28" spans="1:15" x14ac:dyDescent="0.25">
      <c r="A28" s="31" t="s">
        <v>119</v>
      </c>
      <c r="B28" s="203"/>
      <c r="C28" s="1"/>
      <c r="D28" s="1"/>
      <c r="E28" s="1">
        <v>3258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202" t="s">
        <v>62</v>
      </c>
      <c r="B29" s="203"/>
      <c r="C29" s="1">
        <v>3</v>
      </c>
      <c r="D29" s="1">
        <v>3</v>
      </c>
      <c r="E29" s="1">
        <v>3</v>
      </c>
      <c r="F29" s="1">
        <v>3</v>
      </c>
      <c r="G29" s="1">
        <v>2</v>
      </c>
      <c r="H29" s="1">
        <v>3</v>
      </c>
      <c r="I29" s="1"/>
      <c r="J29" s="1">
        <v>1</v>
      </c>
      <c r="K29" s="1"/>
      <c r="L29" s="1"/>
      <c r="M29" s="1"/>
      <c r="N29" s="1"/>
      <c r="O29" s="1"/>
    </row>
    <row r="30" spans="1:15" x14ac:dyDescent="0.25">
      <c r="A30" s="202" t="s">
        <v>63</v>
      </c>
      <c r="B30" s="203"/>
      <c r="C30" s="1">
        <v>865</v>
      </c>
      <c r="D30" s="1">
        <v>865</v>
      </c>
      <c r="E30" s="1">
        <v>938</v>
      </c>
      <c r="F30" s="1">
        <v>938</v>
      </c>
      <c r="G30" s="1">
        <v>920</v>
      </c>
      <c r="H30" s="1">
        <v>920</v>
      </c>
      <c r="I30" s="1">
        <v>800</v>
      </c>
      <c r="J30" s="1">
        <v>752</v>
      </c>
      <c r="K30" s="1">
        <v>688</v>
      </c>
      <c r="L30" s="1">
        <v>688</v>
      </c>
      <c r="M30" s="1">
        <v>585</v>
      </c>
      <c r="N30" s="1">
        <v>585</v>
      </c>
      <c r="O30" s="1">
        <v>585</v>
      </c>
    </row>
    <row r="31" spans="1:15" x14ac:dyDescent="0.25">
      <c r="A31" s="202" t="s">
        <v>64</v>
      </c>
      <c r="B31" s="203"/>
      <c r="C31" s="1">
        <v>1617</v>
      </c>
      <c r="D31" s="1">
        <v>1617</v>
      </c>
      <c r="E31" s="1">
        <v>2749</v>
      </c>
      <c r="F31" s="1">
        <v>2749</v>
      </c>
      <c r="G31" s="1">
        <v>1230</v>
      </c>
      <c r="H31" s="1">
        <v>1230</v>
      </c>
      <c r="I31" s="1">
        <v>752</v>
      </c>
      <c r="J31" s="1">
        <v>906</v>
      </c>
      <c r="K31" s="1">
        <v>1488</v>
      </c>
      <c r="L31" s="1">
        <v>1488</v>
      </c>
      <c r="M31" s="1">
        <v>1332</v>
      </c>
      <c r="N31" s="1">
        <v>1332</v>
      </c>
      <c r="O31" s="1">
        <v>1644</v>
      </c>
    </row>
    <row r="32" spans="1:15" x14ac:dyDescent="0.25">
      <c r="A32" s="202" t="s">
        <v>65</v>
      </c>
      <c r="B32" s="203"/>
      <c r="C32" s="1">
        <v>274</v>
      </c>
      <c r="D32" s="1">
        <v>274</v>
      </c>
      <c r="E32" s="1"/>
      <c r="F32" s="1"/>
      <c r="G32" s="1"/>
      <c r="H32" s="1"/>
      <c r="I32" s="1"/>
      <c r="J32" s="1"/>
      <c r="K32" s="1"/>
      <c r="L32" s="1"/>
      <c r="M32" s="1">
        <v>300</v>
      </c>
      <c r="N32" s="1">
        <v>300</v>
      </c>
      <c r="O32" s="1"/>
    </row>
    <row r="33" spans="1:15" x14ac:dyDescent="0.25">
      <c r="A33" s="202" t="s">
        <v>88</v>
      </c>
      <c r="B33" s="203"/>
      <c r="C33" s="1"/>
      <c r="D33" s="1"/>
      <c r="E33" s="1"/>
      <c r="F33" s="1">
        <v>110.66</v>
      </c>
      <c r="G33" s="1"/>
      <c r="H33" s="1">
        <v>109.46</v>
      </c>
      <c r="I33" s="1">
        <v>108</v>
      </c>
      <c r="J33" s="1">
        <v>108.86</v>
      </c>
      <c r="K33" s="1"/>
      <c r="L33" s="1">
        <v>220.92</v>
      </c>
      <c r="M33" s="1"/>
      <c r="N33" s="1"/>
      <c r="O33" s="1"/>
    </row>
    <row r="34" spans="1:15" x14ac:dyDescent="0.25">
      <c r="A34" s="4" t="s">
        <v>66</v>
      </c>
      <c r="B34" s="5"/>
      <c r="C34" s="2">
        <f t="shared" ref="C34:L34" si="5">SUM(C35)</f>
        <v>6400</v>
      </c>
      <c r="D34" s="2">
        <f t="shared" si="5"/>
        <v>5893.63</v>
      </c>
      <c r="E34" s="2">
        <f t="shared" si="5"/>
        <v>8280</v>
      </c>
      <c r="F34" s="2">
        <f t="shared" si="5"/>
        <v>7709.52</v>
      </c>
      <c r="G34" s="2">
        <f t="shared" si="5"/>
        <v>8320</v>
      </c>
      <c r="H34" s="2">
        <f t="shared" si="5"/>
        <v>8339.83</v>
      </c>
      <c r="I34" s="2">
        <f t="shared" si="5"/>
        <v>8320</v>
      </c>
      <c r="J34" s="2">
        <f t="shared" si="5"/>
        <v>8340.9599999999991</v>
      </c>
      <c r="K34" s="2">
        <f t="shared" si="5"/>
        <v>8329</v>
      </c>
      <c r="L34" s="2">
        <f t="shared" si="5"/>
        <v>8356.1200000000008</v>
      </c>
      <c r="M34" s="2">
        <f>SUM(M35)</f>
        <v>8370</v>
      </c>
      <c r="N34" s="2">
        <f>SUM(N35)</f>
        <v>8123.49</v>
      </c>
      <c r="O34" s="2">
        <f>SUM(O35)</f>
        <v>8462</v>
      </c>
    </row>
    <row r="35" spans="1:15" x14ac:dyDescent="0.25">
      <c r="A35" s="202" t="s">
        <v>67</v>
      </c>
      <c r="B35" s="203"/>
      <c r="C35" s="1">
        <v>6400</v>
      </c>
      <c r="D35" s="1">
        <v>5893.63</v>
      </c>
      <c r="E35" s="1">
        <v>8280</v>
      </c>
      <c r="F35" s="1">
        <v>7709.52</v>
      </c>
      <c r="G35" s="1">
        <v>8320</v>
      </c>
      <c r="H35" s="1">
        <v>8339.83</v>
      </c>
      <c r="I35" s="1">
        <v>8320</v>
      </c>
      <c r="J35" s="1">
        <v>8340.9599999999991</v>
      </c>
      <c r="K35" s="1">
        <v>8329</v>
      </c>
      <c r="L35" s="1">
        <v>8356.1200000000008</v>
      </c>
      <c r="M35" s="1">
        <v>8370</v>
      </c>
      <c r="N35" s="1">
        <v>8123.49</v>
      </c>
      <c r="O35" s="1">
        <v>8462</v>
      </c>
    </row>
    <row r="36" spans="1:15" x14ac:dyDescent="0.25">
      <c r="A36" s="35" t="s">
        <v>68</v>
      </c>
      <c r="B36" s="36"/>
      <c r="C36" s="2">
        <f t="shared" ref="C36:J36" si="6">SUM(C37)</f>
        <v>5</v>
      </c>
      <c r="D36" s="2">
        <f t="shared" si="6"/>
        <v>3.34</v>
      </c>
      <c r="E36" s="2">
        <f t="shared" si="6"/>
        <v>4</v>
      </c>
      <c r="F36" s="2">
        <f t="shared" si="6"/>
        <v>2.95</v>
      </c>
      <c r="G36" s="2">
        <f t="shared" si="6"/>
        <v>3</v>
      </c>
      <c r="H36" s="2">
        <f t="shared" si="6"/>
        <v>2.27</v>
      </c>
      <c r="I36" s="2">
        <f t="shared" si="6"/>
        <v>2</v>
      </c>
      <c r="J36" s="2">
        <f t="shared" si="6"/>
        <v>1.28</v>
      </c>
      <c r="K36" s="2">
        <v>2</v>
      </c>
      <c r="L36" s="2">
        <v>2.16</v>
      </c>
      <c r="M36" s="2">
        <f>SUM(M37)</f>
        <v>2</v>
      </c>
      <c r="N36" s="2">
        <f>SUM(N37)</f>
        <v>2.16</v>
      </c>
      <c r="O36" s="2">
        <f>SUM(O37)</f>
        <v>2</v>
      </c>
    </row>
    <row r="37" spans="1:15" x14ac:dyDescent="0.25">
      <c r="A37" s="31" t="s">
        <v>69</v>
      </c>
      <c r="B37" s="32"/>
      <c r="C37" s="1">
        <v>5</v>
      </c>
      <c r="D37" s="1">
        <v>3.34</v>
      </c>
      <c r="E37" s="1">
        <v>4</v>
      </c>
      <c r="F37" s="1">
        <v>2.95</v>
      </c>
      <c r="G37" s="1">
        <v>3</v>
      </c>
      <c r="H37" s="1">
        <v>2.27</v>
      </c>
      <c r="I37" s="1">
        <v>2</v>
      </c>
      <c r="J37" s="1">
        <v>1.28</v>
      </c>
      <c r="K37" s="101"/>
      <c r="L37" s="1">
        <v>2.16</v>
      </c>
      <c r="M37" s="1">
        <v>2</v>
      </c>
      <c r="N37" s="1">
        <v>2.16</v>
      </c>
      <c r="O37" s="1">
        <v>2</v>
      </c>
    </row>
    <row r="38" spans="1:15" x14ac:dyDescent="0.25">
      <c r="A38" s="35" t="s">
        <v>70</v>
      </c>
      <c r="B38" s="36"/>
      <c r="C38" s="116">
        <f>SUM(C39:C43)</f>
        <v>81</v>
      </c>
      <c r="D38" s="2">
        <f>SUM(D39:D43)</f>
        <v>1730.64</v>
      </c>
      <c r="E38" s="2">
        <f>SUM(E39:E43)</f>
        <v>0</v>
      </c>
      <c r="F38" s="2">
        <f>SUM(F39:F43)</f>
        <v>2815.5</v>
      </c>
      <c r="G38" s="2">
        <f>SUM(G39:G43)</f>
        <v>0</v>
      </c>
      <c r="H38" s="116"/>
      <c r="I38" s="116"/>
      <c r="J38" s="2">
        <f>SUM(J39)</f>
        <v>75</v>
      </c>
      <c r="K38" s="102"/>
      <c r="L38" s="116"/>
      <c r="M38" s="2">
        <f>SUM(M39:M41)</f>
        <v>1033</v>
      </c>
      <c r="N38" s="2">
        <f>SUM(N39:N41)</f>
        <v>1033.5999999999999</v>
      </c>
      <c r="O38" s="2">
        <f>SUM(O39:O41)</f>
        <v>0</v>
      </c>
    </row>
    <row r="39" spans="1:15" x14ac:dyDescent="0.25">
      <c r="A39" s="31" t="s">
        <v>71</v>
      </c>
      <c r="B39" s="32"/>
      <c r="C39" s="1">
        <v>81</v>
      </c>
      <c r="D39" s="1">
        <v>80.16</v>
      </c>
      <c r="E39" s="1"/>
      <c r="F39" s="1"/>
      <c r="G39" s="1"/>
      <c r="H39" s="1"/>
      <c r="I39" s="1"/>
      <c r="J39" s="1">
        <v>75</v>
      </c>
      <c r="K39" s="101"/>
      <c r="L39" s="101"/>
      <c r="M39" s="101"/>
      <c r="N39" s="101"/>
      <c r="O39" s="1"/>
    </row>
    <row r="40" spans="1:15" x14ac:dyDescent="0.25">
      <c r="A40" s="31" t="s">
        <v>125</v>
      </c>
      <c r="B40" s="32"/>
      <c r="C40" s="1"/>
      <c r="D40" s="1"/>
      <c r="E40" s="1"/>
      <c r="F40" s="1">
        <v>2815.5</v>
      </c>
      <c r="G40" s="1"/>
      <c r="H40" s="1"/>
      <c r="I40" s="1"/>
      <c r="J40" s="1"/>
      <c r="K40" s="101"/>
      <c r="L40" s="101"/>
      <c r="M40" s="101"/>
      <c r="N40" s="101"/>
      <c r="O40" s="1"/>
    </row>
    <row r="41" spans="1:15" x14ac:dyDescent="0.25">
      <c r="A41" s="31" t="s">
        <v>168</v>
      </c>
      <c r="B41" s="210"/>
      <c r="C41" s="1"/>
      <c r="D41" s="1"/>
      <c r="E41" s="1"/>
      <c r="F41" s="1"/>
      <c r="G41" s="1"/>
      <c r="H41" s="1"/>
      <c r="I41" s="1"/>
      <c r="J41" s="1"/>
      <c r="K41" s="101"/>
      <c r="L41" s="101"/>
      <c r="M41" s="1">
        <v>1033</v>
      </c>
      <c r="N41" s="1">
        <v>1033.5999999999999</v>
      </c>
      <c r="O41" s="1"/>
    </row>
    <row r="42" spans="1:15" x14ac:dyDescent="0.25">
      <c r="A42" s="302" t="s">
        <v>167</v>
      </c>
      <c r="B42" s="303"/>
      <c r="C42" s="1"/>
      <c r="D42" s="1"/>
      <c r="E42" s="1"/>
      <c r="F42" s="1"/>
      <c r="G42" s="1"/>
      <c r="H42" s="1"/>
      <c r="I42" s="1"/>
      <c r="J42" s="1"/>
      <c r="K42" s="101"/>
      <c r="L42" s="101"/>
      <c r="M42" s="197">
        <f>SUM(M43)</f>
        <v>0</v>
      </c>
      <c r="N42" s="101"/>
      <c r="O42" s="169">
        <f>SUM(O43)</f>
        <v>12985</v>
      </c>
    </row>
    <row r="43" spans="1:15" x14ac:dyDescent="0.25">
      <c r="A43" s="31" t="s">
        <v>166</v>
      </c>
      <c r="B43" s="32"/>
      <c r="C43" s="1"/>
      <c r="D43" s="1">
        <v>1650.48</v>
      </c>
      <c r="E43" s="1"/>
      <c r="F43" s="1"/>
      <c r="G43" s="1"/>
      <c r="H43" s="101"/>
      <c r="I43" s="1"/>
      <c r="J43" s="1"/>
      <c r="K43" s="101"/>
      <c r="L43" s="101"/>
      <c r="M43" s="1"/>
      <c r="N43" s="101"/>
      <c r="O43" s="1">
        <v>12985</v>
      </c>
    </row>
    <row r="44" spans="1:15" x14ac:dyDescent="0.25">
      <c r="A44" s="201" t="s">
        <v>72</v>
      </c>
      <c r="B44" s="23"/>
      <c r="C44" s="22">
        <f>SUM(C6,C8,C11,C15,C22,C34,C36,C38)</f>
        <v>99967</v>
      </c>
      <c r="D44" s="22">
        <f>SUM(D6,D8,D11,D15,D22,D34,D36,D38)</f>
        <v>98471.93</v>
      </c>
      <c r="E44" s="22">
        <f>SUM(E6,E8,E11,E15,E22,E34,E36,E38)</f>
        <v>103722</v>
      </c>
      <c r="F44" s="22">
        <f>SUM(F6,F8,F11,F15,F22,F34,F36,F38)</f>
        <v>103089.14</v>
      </c>
      <c r="G44" s="22">
        <f>SUM(G6,G8,G11,G15,G22,G34,G36,G38)</f>
        <v>108875</v>
      </c>
      <c r="H44" s="22">
        <f>SUM(H8,H11,H15,H22,H34,H36)</f>
        <v>100531.84</v>
      </c>
      <c r="I44" s="22">
        <f>SUM(I6,I8,I11,I15,I22,I34,I36)</f>
        <v>108130</v>
      </c>
      <c r="J44" s="22">
        <f>SUM(J6,J8,J11,J15,J22,J34,J36,J38)</f>
        <v>106425.67000000001</v>
      </c>
      <c r="K44" s="22">
        <f>SUM(K6,K8,K11,K15,K22,K34,K36,K38)</f>
        <v>125311</v>
      </c>
      <c r="L44" s="22">
        <f>SUM(L6,L8,L11,L15,L22,L34,L36,L38)</f>
        <v>115507.27</v>
      </c>
      <c r="M44" s="22">
        <f>SUM(M6,M8,M11,M15,M22,M34,M36,M38,M42)</f>
        <v>115769</v>
      </c>
      <c r="N44" s="22">
        <f>SUM(N6,N8,N11,N15,N22,N34,N36,N38,N42)</f>
        <v>99957.260000000009</v>
      </c>
      <c r="O44" s="22">
        <f>SUM(O6,O8,O11,O15,O22,O34,O36,O38,O42)</f>
        <v>121807</v>
      </c>
    </row>
    <row r="45" spans="1:15" x14ac:dyDescent="0.25">
      <c r="A45" s="28">
        <v>43538</v>
      </c>
    </row>
  </sheetData>
  <mergeCells count="17">
    <mergeCell ref="N4:N5"/>
    <mergeCell ref="O4:O5"/>
    <mergeCell ref="A3:G3"/>
    <mergeCell ref="C4:C5"/>
    <mergeCell ref="J4:J5"/>
    <mergeCell ref="H2:H3"/>
    <mergeCell ref="H4:H5"/>
    <mergeCell ref="F4:F5"/>
    <mergeCell ref="G4:G5"/>
    <mergeCell ref="D4:D5"/>
    <mergeCell ref="A42:B42"/>
    <mergeCell ref="L4:L5"/>
    <mergeCell ref="M4:M5"/>
    <mergeCell ref="K4:K5"/>
    <mergeCell ref="I4:I5"/>
    <mergeCell ref="A4:B5"/>
    <mergeCell ref="E4:E5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Dépenses fonct</vt:lpstr>
      <vt:lpstr>Dépenses invest</vt:lpstr>
      <vt:lpstr>Recettes invest</vt:lpstr>
      <vt:lpstr>Recettes fonct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2019-03-14T14:44:44Z</cp:lastPrinted>
  <dcterms:created xsi:type="dcterms:W3CDTF">2008-11-10T09:39:34Z</dcterms:created>
  <dcterms:modified xsi:type="dcterms:W3CDTF">2019-04-06T12:12:32Z</dcterms:modified>
</cp:coreProperties>
</file>